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eafit-my.sharepoint.com/personal/hquinte1_eafit_edu_co/Documents/Escritorio/"/>
    </mc:Choice>
  </mc:AlternateContent>
  <xr:revisionPtr revIDLastSave="0" documentId="14_{B41DCB54-6634-43C3-A665-A9BC901FBC52}" xr6:coauthVersionLast="47" xr6:coauthVersionMax="47" xr10:uidLastSave="{00000000-0000-0000-0000-000000000000}"/>
  <bookViews>
    <workbookView xWindow="-120" yWindow="-120" windowWidth="29040" windowHeight="15720" tabRatio="645" activeTab="1" xr2:uid="{00000000-000D-0000-FFFF-FFFF00000000}"/>
  </bookViews>
  <sheets>
    <sheet name="Cuadro descriptivo" sheetId="5" r:id="rId1"/>
    <sheet name="procesos" sheetId="1" r:id="rId2"/>
    <sheet name="Hoja2" sheetId="9" state="hidden" r:id="rId3"/>
    <sheet name="Hoja1" sheetId="6" state="hidden" r:id="rId4"/>
    <sheet name="Riesgos" sheetId="3" state="hidden" r:id="rId5"/>
    <sheet name="Controles" sheetId="4" state="hidden" r:id="rId6"/>
    <sheet name="Matriz de Nivel Lab" sheetId="8" state="hidden" r:id="rId7"/>
    <sheet name="Lista" sheetId="2" state="hidden" r:id="rId8"/>
  </sheets>
  <externalReferences>
    <externalReference r:id="rId9"/>
    <externalReference r:id="rId10"/>
    <externalReference r:id="rId11"/>
    <externalReference r:id="rId12"/>
    <externalReference r:id="rId13"/>
    <externalReference r:id="rId14"/>
  </externalReferences>
  <definedNames>
    <definedName name="_xlnm._FilterDatabase" localSheetId="1" hidden="1">procesos!$A$5:$AV$51</definedName>
    <definedName name="Auditoriaanterior">Lista!$S$2:$S$4</definedName>
    <definedName name="Calificacioncontrol">Lista!$K$2:$K$6</definedName>
    <definedName name="Clase">Lista!$P$2:$P$4</definedName>
    <definedName name="Clasificaciónriesgo">Lista!$D$2:$D$5</definedName>
    <definedName name="DescRx">[1]Listas!$E$2:$E$168</definedName>
    <definedName name="Documentacion">Lista!$O$2:$O$5</definedName>
    <definedName name="Documentación">[2]CONTROL!$M$2:$M$3</definedName>
    <definedName name="EFECTIVIDAD">Lista!$F$27:$F$28</definedName>
    <definedName name="es">[3]Lista!$O$2:$O$4</definedName>
    <definedName name="ESTADO_TRATAMIENTO_RIESGO">Lista!$B$38:$B$42</definedName>
    <definedName name="Evidencia">Lista!$Q$2:$Q$5</definedName>
    <definedName name="Frecuencia">Lista!$M$2:$M$4</definedName>
    <definedName name="gporx">[1]Listas!$A$1:$A$8</definedName>
    <definedName name="Hallazgo">[4]Lista!$Q$2:$Q$6</definedName>
    <definedName name="HALLAZGO_AUDITORIA_ANTERIOR">[2]CONTROL!$X$19:$X$20</definedName>
    <definedName name="Hallazgos">Lista!$R$2:$R$6</definedName>
    <definedName name="Impaco">Lista!$E$2:$E$12</definedName>
    <definedName name="Impacto">Lista!$E$2:$E$12</definedName>
    <definedName name="Impacto_1">[2]RIESGOS!$C$5:$C$7</definedName>
    <definedName name="INCORECCIONES">[2]CONTROL!$T$20:$T$22</definedName>
    <definedName name="INTxADTIVO">[1]Listas!$K$1:$K$56</definedName>
    <definedName name="INTxELIMINAC">[1]Listas!$I$1:$I$62</definedName>
    <definedName name="Macroproceso">Lista!$A$2:$A$7</definedName>
    <definedName name="nivel">[3]Lista!$J$2:$J$6</definedName>
    <definedName name="Nivelaceptacion">Lista!$T$2:$T$5</definedName>
    <definedName name="NivelCons">[1]valoracion!$B$64:$B$67</definedName>
    <definedName name="NivelDEf">[1]valoracion!$B$15:$B$18</definedName>
    <definedName name="NivelExp">[1]valoracion!$B$27:$B$30</definedName>
    <definedName name="nn">[5]Lista!$J$2:$J$6</definedName>
    <definedName name="OBJETIVO">[2]CONTROL!$I$2:$I$5</definedName>
    <definedName name="PosibleCons">[1]Listas!$G$2:$G$83</definedName>
    <definedName name="Probabilidad">Lista!$F$2:$F$5</definedName>
    <definedName name="Proceso">Lista!$B$2:$B$20</definedName>
    <definedName name="Responsable">Lista!$H$2:$H$9</definedName>
    <definedName name="Riesgo">[2]CONTROL!$K$28:$K$29</definedName>
    <definedName name="RIESGO_MATERIALIZADO">Lista!$F$18:$F$19</definedName>
    <definedName name="Riesgosignificativo">Lista!$J$2:$J$3</definedName>
    <definedName name="Risgofraude">Lista!$I$2:$I$3</definedName>
    <definedName name="Segregacion">Lista!$N$2:$N$4</definedName>
    <definedName name="Segregación2">[2]CONTROL!$L$2:$L$3</definedName>
    <definedName name="TIPO_CONTROL">[2]CONTROL!$N$23:$N$24</definedName>
    <definedName name="TIPO_DE_RIESGO">Lista!$C$2:$C$20</definedName>
    <definedName name="Tipocontrol">Lista!$L$2:$L$5</definedName>
    <definedName name="Tiporiesgo">Lista!$C$2:$C$14</definedName>
    <definedName name="TipoRx">[1]Listas!$C$2:$C$105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6" i="1" l="1"/>
  <c r="AJ26" i="1"/>
  <c r="AK26" i="1" s="1"/>
  <c r="AI27" i="1"/>
  <c r="AJ27" i="1"/>
  <c r="AK27" i="1" s="1"/>
  <c r="AI28" i="1"/>
  <c r="AJ28" i="1"/>
  <c r="AK28" i="1" s="1"/>
  <c r="AI29" i="1"/>
  <c r="AJ29" i="1"/>
  <c r="AK29" i="1" s="1"/>
  <c r="AI30" i="1"/>
  <c r="AJ30" i="1"/>
  <c r="AK30" i="1" s="1"/>
  <c r="AI31" i="1"/>
  <c r="AJ31" i="1"/>
  <c r="AK31" i="1" s="1"/>
  <c r="AI32" i="1"/>
  <c r="AJ32" i="1"/>
  <c r="AK32" i="1" s="1"/>
  <c r="AI33" i="1"/>
  <c r="AJ33" i="1"/>
  <c r="AK33" i="1" s="1"/>
  <c r="AI34" i="1"/>
  <c r="AJ34" i="1"/>
  <c r="AK34" i="1" s="1"/>
  <c r="AI35" i="1"/>
  <c r="AJ35" i="1"/>
  <c r="AK35" i="1" s="1"/>
  <c r="AI36" i="1"/>
  <c r="AJ36" i="1"/>
  <c r="AK36" i="1" s="1"/>
  <c r="AI37" i="1"/>
  <c r="AJ37" i="1"/>
  <c r="AK37" i="1" s="1"/>
  <c r="AI38" i="1"/>
  <c r="AJ38" i="1"/>
  <c r="AK38" i="1" s="1"/>
  <c r="AI39" i="1"/>
  <c r="AJ39" i="1"/>
  <c r="AK39" i="1" s="1"/>
  <c r="AI40" i="1"/>
  <c r="AJ40" i="1"/>
  <c r="AK40" i="1" s="1"/>
  <c r="AI41" i="1"/>
  <c r="AJ41" i="1"/>
  <c r="AK41" i="1" s="1"/>
  <c r="AI42" i="1"/>
  <c r="AJ42" i="1"/>
  <c r="AK42" i="1" s="1"/>
  <c r="AI43" i="1"/>
  <c r="AJ43" i="1"/>
  <c r="AK43" i="1" s="1"/>
  <c r="AI44" i="1"/>
  <c r="AJ44" i="1"/>
  <c r="AK44" i="1" s="1"/>
  <c r="AI45" i="1"/>
  <c r="AJ45" i="1"/>
  <c r="AK45" i="1" s="1"/>
  <c r="AI46" i="1"/>
  <c r="AJ46" i="1"/>
  <c r="AK46" i="1" s="1"/>
  <c r="AI47" i="1"/>
  <c r="AJ47" i="1"/>
  <c r="AK47" i="1" s="1"/>
  <c r="AI48" i="1"/>
  <c r="AJ48" i="1"/>
  <c r="AK48" i="1" s="1"/>
  <c r="AI49" i="1"/>
  <c r="AJ49" i="1"/>
  <c r="AK49" i="1" s="1"/>
  <c r="AI50" i="1"/>
  <c r="AJ50" i="1"/>
  <c r="AK50" i="1" s="1"/>
  <c r="AI51" i="1"/>
  <c r="AJ51" i="1"/>
  <c r="AK51" i="1" s="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C26" i="1"/>
  <c r="AD26" i="1"/>
  <c r="AC27" i="1"/>
  <c r="AD27" i="1"/>
  <c r="AC28" i="1"/>
  <c r="AD28" i="1"/>
  <c r="AE28" i="1" s="1"/>
  <c r="AC29" i="1"/>
  <c r="AD29" i="1"/>
  <c r="AE29" i="1" s="1"/>
  <c r="AC30" i="1"/>
  <c r="AD30" i="1"/>
  <c r="AC31" i="1"/>
  <c r="AD31" i="1"/>
  <c r="AE31" i="1" s="1"/>
  <c r="AC32" i="1"/>
  <c r="AD32" i="1"/>
  <c r="AC33" i="1"/>
  <c r="AD33" i="1"/>
  <c r="AE33" i="1" s="1"/>
  <c r="AC34" i="1"/>
  <c r="AD34" i="1"/>
  <c r="AE34" i="1" s="1"/>
  <c r="AC35" i="1"/>
  <c r="AD35" i="1"/>
  <c r="AE35" i="1" s="1"/>
  <c r="AC36" i="1"/>
  <c r="AD36" i="1"/>
  <c r="AC37" i="1"/>
  <c r="AD37" i="1"/>
  <c r="AC38" i="1"/>
  <c r="AD38" i="1"/>
  <c r="AC39" i="1"/>
  <c r="AD39" i="1"/>
  <c r="AE39" i="1" s="1"/>
  <c r="AC40" i="1"/>
  <c r="AD40" i="1"/>
  <c r="AE40" i="1" s="1"/>
  <c r="AC41" i="1"/>
  <c r="AD41" i="1"/>
  <c r="AE41" i="1" s="1"/>
  <c r="AC42" i="1"/>
  <c r="AD42" i="1"/>
  <c r="AC43" i="1"/>
  <c r="AD43" i="1"/>
  <c r="AC44" i="1"/>
  <c r="AD44" i="1"/>
  <c r="AE44" i="1" s="1"/>
  <c r="AC45" i="1"/>
  <c r="AD45" i="1"/>
  <c r="AC46" i="1"/>
  <c r="AD46" i="1"/>
  <c r="AC47" i="1"/>
  <c r="AD47" i="1"/>
  <c r="AE47" i="1" s="1"/>
  <c r="AC48" i="1"/>
  <c r="AD48" i="1"/>
  <c r="AE48" i="1" s="1"/>
  <c r="AC49" i="1"/>
  <c r="AD49" i="1"/>
  <c r="AE49" i="1" s="1"/>
  <c r="AC50" i="1"/>
  <c r="AD50" i="1"/>
  <c r="AC51" i="1"/>
  <c r="AD51"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Y26" i="1"/>
  <c r="Y27" i="1"/>
  <c r="Y28" i="1"/>
  <c r="Y29" i="1"/>
  <c r="Y30" i="1"/>
  <c r="Y31" i="1"/>
  <c r="Y32" i="1"/>
  <c r="Y33" i="1"/>
  <c r="Y34" i="1"/>
  <c r="Y35" i="1"/>
  <c r="Y36" i="1"/>
  <c r="Y37" i="1"/>
  <c r="Y38" i="1"/>
  <c r="Y39" i="1"/>
  <c r="Y40" i="1"/>
  <c r="Y41" i="1"/>
  <c r="Y42" i="1"/>
  <c r="Y43" i="1"/>
  <c r="Y44" i="1"/>
  <c r="Y45" i="1"/>
  <c r="Y46" i="1"/>
  <c r="Y47" i="1"/>
  <c r="Y48" i="1"/>
  <c r="Y49" i="1"/>
  <c r="Y50" i="1"/>
  <c r="Y51" i="1"/>
  <c r="W26" i="1"/>
  <c r="W27" i="1"/>
  <c r="W28" i="1"/>
  <c r="W29" i="1"/>
  <c r="W30" i="1"/>
  <c r="W31" i="1"/>
  <c r="W32" i="1"/>
  <c r="W33" i="1"/>
  <c r="W34" i="1"/>
  <c r="W35" i="1"/>
  <c r="W36" i="1"/>
  <c r="W37" i="1"/>
  <c r="W38" i="1"/>
  <c r="W39" i="1"/>
  <c r="W40" i="1"/>
  <c r="W41" i="1"/>
  <c r="W42" i="1"/>
  <c r="W43" i="1"/>
  <c r="W44" i="1"/>
  <c r="W45" i="1"/>
  <c r="W46" i="1"/>
  <c r="W47" i="1"/>
  <c r="W48" i="1"/>
  <c r="W49" i="1"/>
  <c r="W50" i="1"/>
  <c r="W51" i="1"/>
  <c r="R26" i="1"/>
  <c r="S26" i="1" s="1"/>
  <c r="R27" i="1"/>
  <c r="S27" i="1" s="1"/>
  <c r="R28" i="1"/>
  <c r="S28" i="1" s="1"/>
  <c r="R29" i="1"/>
  <c r="S29" i="1" s="1"/>
  <c r="R30" i="1"/>
  <c r="S30" i="1" s="1"/>
  <c r="R31" i="1"/>
  <c r="S31" i="1" s="1"/>
  <c r="R32" i="1"/>
  <c r="S32" i="1" s="1"/>
  <c r="R33" i="1"/>
  <c r="S33" i="1" s="1"/>
  <c r="R34" i="1"/>
  <c r="S34" i="1" s="1"/>
  <c r="R35" i="1"/>
  <c r="S35" i="1" s="1"/>
  <c r="R36" i="1"/>
  <c r="S36" i="1" s="1"/>
  <c r="R37" i="1"/>
  <c r="S37" i="1" s="1"/>
  <c r="R38" i="1"/>
  <c r="S38" i="1" s="1"/>
  <c r="R39" i="1"/>
  <c r="S39" i="1" s="1"/>
  <c r="R40" i="1"/>
  <c r="S40" i="1" s="1"/>
  <c r="R41" i="1"/>
  <c r="S41" i="1" s="1"/>
  <c r="R42" i="1"/>
  <c r="S42" i="1" s="1"/>
  <c r="R43" i="1"/>
  <c r="S43" i="1" s="1"/>
  <c r="R44" i="1"/>
  <c r="S44" i="1" s="1"/>
  <c r="R45" i="1"/>
  <c r="S45" i="1" s="1"/>
  <c r="R46" i="1"/>
  <c r="S46" i="1" s="1"/>
  <c r="R47" i="1"/>
  <c r="S47" i="1" s="1"/>
  <c r="R48" i="1"/>
  <c r="S48" i="1" s="1"/>
  <c r="R49" i="1"/>
  <c r="S49" i="1" s="1"/>
  <c r="R50" i="1"/>
  <c r="S50" i="1" s="1"/>
  <c r="R51" i="1"/>
  <c r="S51" i="1" s="1"/>
  <c r="M26" i="1"/>
  <c r="O26" i="1" s="1"/>
  <c r="M27" i="1"/>
  <c r="O27" i="1" s="1"/>
  <c r="M28" i="1"/>
  <c r="O28" i="1" s="1"/>
  <c r="M29" i="1"/>
  <c r="O29" i="1" s="1"/>
  <c r="M30" i="1"/>
  <c r="O30" i="1" s="1"/>
  <c r="M31" i="1"/>
  <c r="O31" i="1" s="1"/>
  <c r="M32" i="1"/>
  <c r="O32" i="1" s="1"/>
  <c r="M33" i="1"/>
  <c r="O33" i="1" s="1"/>
  <c r="M34" i="1"/>
  <c r="O34" i="1" s="1"/>
  <c r="M35" i="1"/>
  <c r="O35" i="1" s="1"/>
  <c r="M36" i="1"/>
  <c r="O36" i="1" s="1"/>
  <c r="M37" i="1"/>
  <c r="O37" i="1" s="1"/>
  <c r="M38" i="1"/>
  <c r="O38" i="1" s="1"/>
  <c r="M39" i="1"/>
  <c r="O39" i="1" s="1"/>
  <c r="M40" i="1"/>
  <c r="O40" i="1" s="1"/>
  <c r="M41" i="1"/>
  <c r="O41" i="1" s="1"/>
  <c r="M42" i="1"/>
  <c r="O42" i="1" s="1"/>
  <c r="M43" i="1"/>
  <c r="O43" i="1" s="1"/>
  <c r="M44" i="1"/>
  <c r="O44" i="1" s="1"/>
  <c r="M45" i="1"/>
  <c r="O45" i="1" s="1"/>
  <c r="M46" i="1"/>
  <c r="O46" i="1" s="1"/>
  <c r="M47" i="1"/>
  <c r="O47" i="1" s="1"/>
  <c r="M48" i="1"/>
  <c r="O48" i="1" s="1"/>
  <c r="M49" i="1"/>
  <c r="O49" i="1" s="1"/>
  <c r="M50" i="1"/>
  <c r="O50" i="1" s="1"/>
  <c r="M51" i="1"/>
  <c r="O51" i="1" s="1"/>
  <c r="L26" i="1"/>
  <c r="L27" i="1"/>
  <c r="L28" i="1"/>
  <c r="L29" i="1"/>
  <c r="L30" i="1"/>
  <c r="L31" i="1"/>
  <c r="L32" i="1"/>
  <c r="L33" i="1"/>
  <c r="L34" i="1"/>
  <c r="L35" i="1"/>
  <c r="L36" i="1"/>
  <c r="L37" i="1"/>
  <c r="L38" i="1"/>
  <c r="L39" i="1"/>
  <c r="L40" i="1"/>
  <c r="L41" i="1"/>
  <c r="L42" i="1"/>
  <c r="L43" i="1"/>
  <c r="L44" i="1"/>
  <c r="L45" i="1"/>
  <c r="L46" i="1"/>
  <c r="L47" i="1"/>
  <c r="L48" i="1"/>
  <c r="L49" i="1"/>
  <c r="L50" i="1"/>
  <c r="L51" i="1"/>
  <c r="J26" i="1"/>
  <c r="J27" i="1"/>
  <c r="J28" i="1"/>
  <c r="J29" i="1"/>
  <c r="J30" i="1"/>
  <c r="J31" i="1"/>
  <c r="J32" i="1"/>
  <c r="J33" i="1"/>
  <c r="J34" i="1"/>
  <c r="J35" i="1"/>
  <c r="J36" i="1"/>
  <c r="J37" i="1"/>
  <c r="J38" i="1"/>
  <c r="J39" i="1"/>
  <c r="J40" i="1"/>
  <c r="J41" i="1"/>
  <c r="J42" i="1"/>
  <c r="J43" i="1"/>
  <c r="J44" i="1"/>
  <c r="J45" i="1"/>
  <c r="J46" i="1"/>
  <c r="J47" i="1"/>
  <c r="J48" i="1"/>
  <c r="J49" i="1"/>
  <c r="J50" i="1"/>
  <c r="J51" i="1"/>
  <c r="N51" i="1" l="1"/>
  <c r="N43" i="1"/>
  <c r="AM43" i="1" s="1"/>
  <c r="N27" i="1"/>
  <c r="AM27" i="1" s="1"/>
  <c r="AL38" i="1"/>
  <c r="N47" i="1"/>
  <c r="P47" i="1" s="1"/>
  <c r="N39" i="1"/>
  <c r="AM39" i="1" s="1"/>
  <c r="N31" i="1"/>
  <c r="P31" i="1" s="1"/>
  <c r="AL45" i="1"/>
  <c r="AL37" i="1"/>
  <c r="AL42" i="1"/>
  <c r="AE37" i="1"/>
  <c r="N46" i="1"/>
  <c r="P46" i="1" s="1"/>
  <c r="N30" i="1"/>
  <c r="P30" i="1" s="1"/>
  <c r="N38" i="1"/>
  <c r="P38" i="1" s="1"/>
  <c r="N44" i="1"/>
  <c r="AM44" i="1" s="1"/>
  <c r="AL36" i="1"/>
  <c r="AL32" i="1"/>
  <c r="N28" i="1"/>
  <c r="AM28" i="1" s="1"/>
  <c r="N49" i="1"/>
  <c r="P49" i="1" s="1"/>
  <c r="N41" i="1"/>
  <c r="P41" i="1" s="1"/>
  <c r="N33" i="1"/>
  <c r="AM33" i="1" s="1"/>
  <c r="AL50" i="1"/>
  <c r="AL27" i="1"/>
  <c r="AL43" i="1"/>
  <c r="AL41" i="1"/>
  <c r="AL46" i="1"/>
  <c r="AE38" i="1"/>
  <c r="N42" i="1"/>
  <c r="AM42" i="1" s="1"/>
  <c r="N26" i="1"/>
  <c r="P26" i="1" s="1"/>
  <c r="AL48" i="1"/>
  <c r="N48" i="1"/>
  <c r="P48" i="1" s="1"/>
  <c r="N40" i="1"/>
  <c r="AM40" i="1" s="1"/>
  <c r="N32" i="1"/>
  <c r="P32" i="1" s="1"/>
  <c r="AL40" i="1"/>
  <c r="AL51" i="1"/>
  <c r="AL30" i="1"/>
  <c r="AL26" i="1"/>
  <c r="AL47" i="1"/>
  <c r="AL31" i="1"/>
  <c r="N45" i="1"/>
  <c r="P45" i="1" s="1"/>
  <c r="N37" i="1"/>
  <c r="AM37" i="1" s="1"/>
  <c r="N29" i="1"/>
  <c r="AM29" i="1" s="1"/>
  <c r="N50" i="1"/>
  <c r="P50" i="1" s="1"/>
  <c r="N34" i="1"/>
  <c r="AM34" i="1" s="1"/>
  <c r="AE50" i="1"/>
  <c r="AE43" i="1"/>
  <c r="AL44" i="1"/>
  <c r="AL28" i="1"/>
  <c r="N36" i="1"/>
  <c r="P36" i="1" s="1"/>
  <c r="N35" i="1"/>
  <c r="AM35" i="1" s="1"/>
  <c r="AL34" i="1"/>
  <c r="AE51" i="1"/>
  <c r="AE45" i="1"/>
  <c r="AE42" i="1"/>
  <c r="AE36" i="1"/>
  <c r="AE30" i="1"/>
  <c r="AE27" i="1"/>
  <c r="AL49" i="1"/>
  <c r="AL39" i="1"/>
  <c r="AL35" i="1"/>
  <c r="AL33" i="1"/>
  <c r="AL29" i="1"/>
  <c r="AE32" i="1"/>
  <c r="AE26" i="1"/>
  <c r="AE46" i="1"/>
  <c r="AM51" i="1" l="1"/>
  <c r="P51" i="1"/>
  <c r="P43" i="1"/>
  <c r="P27" i="1"/>
  <c r="AM30" i="1"/>
  <c r="P39" i="1"/>
  <c r="P33" i="1"/>
  <c r="AM47" i="1"/>
  <c r="AM38" i="1"/>
  <c r="AM50" i="1"/>
  <c r="AM26" i="1"/>
  <c r="AM48" i="1"/>
  <c r="P40" i="1"/>
  <c r="AM31" i="1"/>
  <c r="AM32" i="1"/>
  <c r="AM41" i="1"/>
  <c r="AM46" i="1"/>
  <c r="AM45" i="1"/>
  <c r="AM49" i="1"/>
  <c r="P28" i="1"/>
  <c r="P44" i="1"/>
  <c r="P35" i="1"/>
  <c r="P42" i="1"/>
  <c r="P29" i="1"/>
  <c r="P34" i="1"/>
  <c r="P37" i="1"/>
  <c r="AM36" i="1"/>
  <c r="Y6" i="1"/>
  <c r="Y7" i="1"/>
  <c r="Y8" i="1"/>
  <c r="Y9" i="1"/>
  <c r="Y10" i="1"/>
  <c r="Y11" i="1"/>
  <c r="Y12" i="1"/>
  <c r="Y13" i="1"/>
  <c r="Y14" i="1"/>
  <c r="Y15" i="1"/>
  <c r="Y16" i="1"/>
  <c r="Y17" i="1"/>
  <c r="Y18" i="1"/>
  <c r="Y19" i="1"/>
  <c r="Y20" i="1"/>
  <c r="Y21" i="1"/>
  <c r="Y22" i="1"/>
  <c r="Y23" i="1"/>
  <c r="Y24" i="1"/>
  <c r="Y25" i="1"/>
  <c r="AI25" i="1"/>
  <c r="AI24" i="1"/>
  <c r="AC6" i="1" l="1"/>
  <c r="AC7" i="1"/>
  <c r="AC8" i="1"/>
  <c r="AC9" i="1"/>
  <c r="AC10" i="1"/>
  <c r="AC11" i="1"/>
  <c r="AC12" i="1"/>
  <c r="AC13" i="1"/>
  <c r="AC14" i="1"/>
  <c r="AC15" i="1"/>
  <c r="AC16" i="1"/>
  <c r="AC17" i="1"/>
  <c r="AC18" i="1"/>
  <c r="AC19" i="1"/>
  <c r="AC20" i="1"/>
  <c r="AC21" i="1"/>
  <c r="AC22" i="1"/>
  <c r="AC23" i="1"/>
  <c r="AC24" i="1"/>
  <c r="AC25" i="1"/>
  <c r="J24" i="1" l="1"/>
  <c r="L24" i="1"/>
  <c r="M24" i="1"/>
  <c r="W24" i="1"/>
  <c r="AA24" i="1"/>
  <c r="AG24" i="1"/>
  <c r="AJ24" i="1" s="1"/>
  <c r="J25" i="1"/>
  <c r="L25" i="1"/>
  <c r="M25" i="1"/>
  <c r="W25" i="1"/>
  <c r="AA25" i="1"/>
  <c r="AG25" i="1"/>
  <c r="AJ25" i="1" s="1"/>
  <c r="AD25" i="1" l="1"/>
  <c r="AE25" i="1" s="1"/>
  <c r="AD24" i="1"/>
  <c r="AE24" i="1" s="1"/>
  <c r="N24" i="1"/>
  <c r="P24" i="1" s="1"/>
  <c r="R24" i="1" s="1"/>
  <c r="S24" i="1" s="1"/>
  <c r="N25" i="1"/>
  <c r="P25" i="1" s="1"/>
  <c r="R25" i="1" s="1"/>
  <c r="S25" i="1" s="1"/>
  <c r="AK24" i="1"/>
  <c r="AK25" i="1"/>
  <c r="AL24" i="1" l="1"/>
  <c r="AL25" i="1"/>
  <c r="AM25" i="1"/>
  <c r="AM24" i="1"/>
  <c r="L6" i="8" l="1"/>
  <c r="K6" i="8"/>
  <c r="J6" i="8"/>
  <c r="I6" i="8"/>
  <c r="H6" i="8"/>
  <c r="L5" i="8"/>
  <c r="K5" i="8"/>
  <c r="J5" i="8"/>
  <c r="I5" i="8"/>
  <c r="H5" i="8"/>
  <c r="L4" i="8"/>
  <c r="K4" i="8"/>
  <c r="J4" i="8"/>
  <c r="I4" i="8"/>
  <c r="H4" i="8"/>
  <c r="L3" i="8"/>
  <c r="K3" i="8"/>
  <c r="J3" i="8"/>
  <c r="I3" i="8"/>
  <c r="H3" i="8"/>
  <c r="L2" i="8"/>
  <c r="K2" i="8"/>
  <c r="J2" i="8"/>
  <c r="I2" i="8"/>
  <c r="H2" i="8"/>
  <c r="AI20" i="1"/>
  <c r="AI21" i="1"/>
  <c r="AI22" i="1"/>
  <c r="AI23" i="1"/>
  <c r="AG22" i="1"/>
  <c r="AG23" i="1"/>
  <c r="E21" i="3" l="1"/>
  <c r="E20" i="3"/>
  <c r="E19" i="3"/>
  <c r="E18" i="3"/>
  <c r="E22" i="3"/>
  <c r="E23" i="3"/>
  <c r="E24" i="3"/>
  <c r="E25" i="3"/>
  <c r="E17" i="3"/>
  <c r="AJ23" i="1" l="1"/>
  <c r="AK23" i="1" s="1"/>
  <c r="AA23" i="1"/>
  <c r="W23" i="1"/>
  <c r="W6" i="1"/>
  <c r="W7" i="1"/>
  <c r="W8" i="1"/>
  <c r="W9" i="1"/>
  <c r="W10" i="1"/>
  <c r="W11" i="1"/>
  <c r="W12" i="1"/>
  <c r="W13" i="1"/>
  <c r="W14" i="1"/>
  <c r="W15" i="1"/>
  <c r="W16" i="1"/>
  <c r="W17" i="1"/>
  <c r="W18" i="1"/>
  <c r="W19" i="1"/>
  <c r="W20" i="1"/>
  <c r="W21" i="1"/>
  <c r="W22" i="1"/>
  <c r="L23" i="1"/>
  <c r="J23" i="1"/>
  <c r="M23" i="1"/>
  <c r="AD23" i="1" l="1"/>
  <c r="N23" i="1"/>
  <c r="P23" i="1" l="1"/>
  <c r="R23" i="1" s="1"/>
  <c r="S23" i="1" s="1"/>
  <c r="M6" i="1" l="1"/>
  <c r="M7" i="1"/>
  <c r="M8" i="1"/>
  <c r="M9" i="1"/>
  <c r="M10" i="1"/>
  <c r="M11" i="1"/>
  <c r="M12" i="1"/>
  <c r="M13" i="1"/>
  <c r="M14" i="1"/>
  <c r="M15" i="1"/>
  <c r="M16" i="1"/>
  <c r="M17" i="1"/>
  <c r="M18" i="1"/>
  <c r="M19" i="1"/>
  <c r="M20" i="1"/>
  <c r="M21" i="1"/>
  <c r="M22" i="1"/>
  <c r="L6" i="1" l="1"/>
  <c r="L7" i="1"/>
  <c r="L8" i="1"/>
  <c r="L9" i="1"/>
  <c r="L10" i="1"/>
  <c r="L11" i="1"/>
  <c r="L12" i="1"/>
  <c r="L13" i="1"/>
  <c r="L14" i="1"/>
  <c r="L15" i="1"/>
  <c r="L16" i="1"/>
  <c r="L17" i="1"/>
  <c r="L18" i="1"/>
  <c r="L19" i="1"/>
  <c r="L20" i="1"/>
  <c r="L21" i="1"/>
  <c r="L22" i="1"/>
  <c r="J8" i="1"/>
  <c r="J9" i="1"/>
  <c r="J10" i="1"/>
  <c r="J11" i="1"/>
  <c r="J12" i="1"/>
  <c r="J13" i="1"/>
  <c r="J14" i="1"/>
  <c r="J15" i="1"/>
  <c r="J16" i="1"/>
  <c r="J17" i="1"/>
  <c r="J18" i="1"/>
  <c r="J19" i="1"/>
  <c r="J20" i="1"/>
  <c r="J21" i="1"/>
  <c r="J22" i="1"/>
  <c r="J6" i="1"/>
  <c r="J7" i="1"/>
  <c r="K19" i="2"/>
  <c r="K17" i="2"/>
  <c r="K18" i="2"/>
  <c r="K16" i="2"/>
  <c r="K15" i="2"/>
  <c r="K14" i="2"/>
  <c r="K13" i="2"/>
  <c r="K12" i="2"/>
  <c r="K11" i="2"/>
  <c r="O25" i="1" l="1"/>
  <c r="O24" i="1"/>
  <c r="O20" i="1"/>
  <c r="O13" i="1"/>
  <c r="O14" i="1"/>
  <c r="O18" i="1"/>
  <c r="O7" i="1"/>
  <c r="O11" i="1"/>
  <c r="O23" i="1"/>
  <c r="O15" i="1"/>
  <c r="O9" i="1"/>
  <c r="O12" i="1"/>
  <c r="O10" i="1"/>
  <c r="O16" i="1"/>
  <c r="O21" i="1"/>
  <c r="O6" i="1"/>
  <c r="O19" i="1"/>
  <c r="O8" i="1"/>
  <c r="O17" i="1"/>
  <c r="O22" i="1"/>
  <c r="N10" i="1"/>
  <c r="N9" i="1"/>
  <c r="N8" i="1"/>
  <c r="N11" i="1"/>
  <c r="N17" i="1"/>
  <c r="N12" i="1"/>
  <c r="N21" i="1"/>
  <c r="N18" i="1"/>
  <c r="N19" i="1"/>
  <c r="N13" i="1"/>
  <c r="N6" i="1"/>
  <c r="N14" i="1"/>
  <c r="N7" i="1"/>
  <c r="N22" i="1"/>
  <c r="N20" i="1"/>
  <c r="N15" i="1"/>
  <c r="N16" i="1"/>
  <c r="AI10" i="1"/>
  <c r="AG10" i="1"/>
  <c r="AA10" i="1"/>
  <c r="AD10" i="1" l="1"/>
  <c r="AE10" i="1" s="1"/>
  <c r="P13" i="1"/>
  <c r="P20" i="1"/>
  <c r="P22" i="1"/>
  <c r="P19" i="1"/>
  <c r="P7" i="1"/>
  <c r="P21" i="1"/>
  <c r="P9" i="1"/>
  <c r="P16" i="1"/>
  <c r="P15" i="1"/>
  <c r="P14" i="1"/>
  <c r="P6" i="1"/>
  <c r="P18" i="1"/>
  <c r="P11" i="1"/>
  <c r="P10" i="1"/>
  <c r="R10" i="1" s="1"/>
  <c r="S10" i="1" s="1"/>
  <c r="P12" i="1"/>
  <c r="P8" i="1"/>
  <c r="P17" i="1"/>
  <c r="AJ10" i="1"/>
  <c r="AK10" i="1" s="1"/>
  <c r="AM10" i="1" l="1"/>
  <c r="AJ22" i="1" l="1"/>
  <c r="AK22" i="1" s="1"/>
  <c r="AA22" i="1"/>
  <c r="AD22" i="1" l="1"/>
  <c r="R22" i="1"/>
  <c r="S22" i="1" l="1"/>
  <c r="AI6" i="1" l="1"/>
  <c r="AI7" i="1"/>
  <c r="AI8" i="1"/>
  <c r="AI9" i="1"/>
  <c r="AI11" i="1"/>
  <c r="AI12" i="1"/>
  <c r="AI13" i="1"/>
  <c r="AI14" i="1"/>
  <c r="AI15" i="1"/>
  <c r="AI16" i="1"/>
  <c r="AI17" i="1"/>
  <c r="AI18" i="1"/>
  <c r="AI19" i="1"/>
  <c r="AM22" i="1" l="1"/>
  <c r="AE22" i="1" l="1"/>
  <c r="AE23" i="1"/>
  <c r="AM23" i="1"/>
  <c r="AG7" i="1"/>
  <c r="AA7" i="1"/>
  <c r="AG6" i="1"/>
  <c r="AA6" i="1"/>
  <c r="AD7" i="1" l="1"/>
  <c r="AE7" i="1" s="1"/>
  <c r="AD6" i="1"/>
  <c r="AE6" i="1" s="1"/>
  <c r="AJ6" i="1"/>
  <c r="AK6" i="1" s="1"/>
  <c r="AJ7" i="1"/>
  <c r="AK7" i="1" s="1"/>
  <c r="AL6" i="1" l="1"/>
  <c r="AL7" i="1"/>
  <c r="R8" i="1"/>
  <c r="R12" i="1"/>
  <c r="R18" i="1"/>
  <c r="R14" i="1"/>
  <c r="R15" i="1"/>
  <c r="R7" i="1"/>
  <c r="AM7" i="1" s="1"/>
  <c r="R9" i="1"/>
  <c r="R6" i="1"/>
  <c r="AM6" i="1" s="1"/>
  <c r="R11" i="1"/>
  <c r="R13" i="1"/>
  <c r="R16" i="1"/>
  <c r="S8" i="1" l="1"/>
  <c r="S18" i="1"/>
  <c r="S15" i="1"/>
  <c r="S16" i="1"/>
  <c r="S12" i="1"/>
  <c r="S6" i="1"/>
  <c r="S13" i="1"/>
  <c r="S14" i="1"/>
  <c r="S9" i="1"/>
  <c r="S7" i="1"/>
  <c r="S11" i="1"/>
  <c r="R20" i="1"/>
  <c r="R21" i="1"/>
  <c r="S20" i="1" l="1"/>
  <c r="S21" i="1"/>
  <c r="AG20" i="1" l="1"/>
  <c r="AG21" i="1"/>
  <c r="AA21" i="1"/>
  <c r="AD21" i="1" s="1"/>
  <c r="AA20" i="1"/>
  <c r="AD20" i="1" s="1"/>
  <c r="AG18" i="1"/>
  <c r="AG19" i="1"/>
  <c r="AA8" i="1"/>
  <c r="AD8" i="1" s="1"/>
  <c r="AE8" i="1" s="1"/>
  <c r="AG8" i="1"/>
  <c r="AA18" i="1"/>
  <c r="AD18" i="1" s="1"/>
  <c r="AA11" i="1"/>
  <c r="AD11" i="1" s="1"/>
  <c r="AE11" i="1" s="1"/>
  <c r="AA12" i="1"/>
  <c r="AD12" i="1" s="1"/>
  <c r="AA13" i="1"/>
  <c r="AD13" i="1" s="1"/>
  <c r="AA14" i="1"/>
  <c r="AD14" i="1" s="1"/>
  <c r="AE14" i="1" s="1"/>
  <c r="AA15" i="1"/>
  <c r="AD15" i="1" s="1"/>
  <c r="AA16" i="1"/>
  <c r="AD16" i="1" s="1"/>
  <c r="AA17" i="1"/>
  <c r="AD17" i="1" s="1"/>
  <c r="AA19" i="1"/>
  <c r="AD19" i="1" s="1"/>
  <c r="AA9" i="1"/>
  <c r="AD9" i="1" s="1"/>
  <c r="AE9" i="1" s="1"/>
  <c r="AG17" i="1"/>
  <c r="E29" i="4"/>
  <c r="D29" i="4"/>
  <c r="C29" i="4"/>
  <c r="B29" i="4"/>
  <c r="F21" i="4"/>
  <c r="AG9" i="1"/>
  <c r="AG11" i="1"/>
  <c r="AG12" i="1"/>
  <c r="AG13" i="1"/>
  <c r="AG14" i="1"/>
  <c r="AG15" i="1"/>
  <c r="AG16" i="1"/>
  <c r="E21" i="4"/>
  <c r="D21" i="4"/>
  <c r="C21" i="4"/>
  <c r="B21" i="4"/>
  <c r="F9" i="4"/>
  <c r="E9" i="4"/>
  <c r="D9" i="4"/>
  <c r="C9" i="4"/>
  <c r="B9" i="4"/>
  <c r="J11" i="3"/>
  <c r="AE19" i="1" l="1"/>
  <c r="AE21" i="1"/>
  <c r="AE16" i="1"/>
  <c r="AE17" i="1"/>
  <c r="AJ18" i="1"/>
  <c r="AK18" i="1" s="1"/>
  <c r="AJ15" i="1"/>
  <c r="AJ12" i="1"/>
  <c r="AK12" i="1" s="1"/>
  <c r="AJ14" i="1"/>
  <c r="AM14" i="1" s="1"/>
  <c r="AJ9" i="1"/>
  <c r="AM9" i="1" s="1"/>
  <c r="AJ8" i="1"/>
  <c r="AM8" i="1" s="1"/>
  <c r="AJ21" i="1"/>
  <c r="AJ11" i="1"/>
  <c r="AM11" i="1" s="1"/>
  <c r="AJ13" i="1"/>
  <c r="AJ19" i="1"/>
  <c r="AK19" i="1" s="1"/>
  <c r="AJ20" i="1"/>
  <c r="AJ17" i="1"/>
  <c r="AK17" i="1" s="1"/>
  <c r="AJ16" i="1"/>
  <c r="AM16" i="1" s="1"/>
  <c r="AM21" i="1" l="1"/>
  <c r="AM18" i="1"/>
  <c r="AM20" i="1"/>
  <c r="AM12" i="1"/>
  <c r="AM15" i="1"/>
  <c r="AM13" i="1"/>
  <c r="AE20" i="1"/>
  <c r="AE18" i="1"/>
  <c r="AE12" i="1"/>
  <c r="AE15" i="1"/>
  <c r="AE13" i="1"/>
  <c r="AK11" i="1"/>
  <c r="AL22" i="1"/>
  <c r="AL23" i="1"/>
  <c r="AK9" i="1"/>
  <c r="AL9" i="1"/>
  <c r="AK8" i="1"/>
  <c r="AL8" i="1"/>
  <c r="AK14" i="1"/>
  <c r="AL14" i="1"/>
  <c r="AL18" i="1"/>
  <c r="AL21" i="1"/>
  <c r="AK16" i="1"/>
  <c r="AL16" i="1"/>
  <c r="AL19" i="1"/>
  <c r="AK15" i="1"/>
  <c r="AL15" i="1"/>
  <c r="AK20" i="1"/>
  <c r="AL20" i="1"/>
  <c r="AL17" i="1"/>
  <c r="AK13" i="1"/>
  <c r="AL13" i="1"/>
  <c r="AK21" i="1"/>
  <c r="AL12" i="1"/>
  <c r="R17" i="1"/>
  <c r="AM17" i="1" s="1"/>
  <c r="AL11" i="1"/>
  <c r="R19" i="1"/>
  <c r="AM19" i="1" s="1"/>
  <c r="S17" i="1" l="1"/>
  <c r="S19" i="1"/>
</calcChain>
</file>

<file path=xl/sharedStrings.xml><?xml version="1.0" encoding="utf-8"?>
<sst xmlns="http://schemas.openxmlformats.org/spreadsheetml/2006/main" count="973" uniqueCount="515">
  <si>
    <t>Macroproceso</t>
  </si>
  <si>
    <t>Proceso</t>
  </si>
  <si>
    <t>#
Riesgo</t>
  </si>
  <si>
    <t xml:space="preserve">Riesgo Identificado </t>
  </si>
  <si>
    <t>Tipo de riesgo</t>
  </si>
  <si>
    <t>RIESGO INHERENTE</t>
  </si>
  <si>
    <t>CALIFICACIÓN DEL RIESGO INHERENTE</t>
  </si>
  <si>
    <t xml:space="preserve">Puntaje Calificación final riesgo </t>
  </si>
  <si>
    <t>CALIFICACIÓN FINAL DEL RIESGO INHERENTE</t>
  </si>
  <si>
    <t>EVALUACIÓN DEL DISEÑO DEL CONTROL</t>
  </si>
  <si>
    <t xml:space="preserve">EVALUACIÓN DE LA EFECTIVIDAD DE LOS CONTROLES </t>
  </si>
  <si>
    <t>TOTAL DISEÑO Y EFECTIVIDAD Y DEL CONTROL</t>
  </si>
  <si>
    <t>Causas del riesgo</t>
  </si>
  <si>
    <t>Impacto</t>
  </si>
  <si>
    <t>Descripción del control</t>
  </si>
  <si>
    <t xml:space="preserve">Clase </t>
  </si>
  <si>
    <t>Puntaje Ponderado</t>
  </si>
  <si>
    <t xml:space="preserve">Evidencia de aplicación </t>
  </si>
  <si>
    <t xml:space="preserve">Hallazgos de auditoria </t>
  </si>
  <si>
    <t>EFECTIVIDAD DE LOS CONTROLES</t>
  </si>
  <si>
    <t>Estratégicos</t>
  </si>
  <si>
    <t>Planeación Estratégica</t>
  </si>
  <si>
    <t>Subdirector</t>
  </si>
  <si>
    <t>Gestión</t>
  </si>
  <si>
    <t>Transparencia, Participacion, Servicio Ciudadano</t>
  </si>
  <si>
    <t>Jefe Oficina</t>
  </si>
  <si>
    <t>Misionales</t>
  </si>
  <si>
    <t xml:space="preserve">Líder de proceso </t>
  </si>
  <si>
    <t>Apoyo</t>
  </si>
  <si>
    <t xml:space="preserve">Evaluación </t>
  </si>
  <si>
    <t xml:space="preserve">Corrupción </t>
  </si>
  <si>
    <t>NO</t>
  </si>
  <si>
    <t>ADECUADO</t>
  </si>
  <si>
    <t>MANUAL</t>
  </si>
  <si>
    <t>RAZONABLE</t>
  </si>
  <si>
    <t>EXISTE</t>
  </si>
  <si>
    <t>DOCUMENTADO</t>
  </si>
  <si>
    <t>PREVENTIVO</t>
  </si>
  <si>
    <t>SI</t>
  </si>
  <si>
    <t>PARCIAL</t>
  </si>
  <si>
    <t>CORRECTIVO</t>
  </si>
  <si>
    <t>Gestión Financiera</t>
  </si>
  <si>
    <t>Fraude</t>
  </si>
  <si>
    <t>MACROPROCESO</t>
  </si>
  <si>
    <t>PROCESOS</t>
  </si>
  <si>
    <t xml:space="preserve">TIPO DE RIESGO </t>
  </si>
  <si>
    <t>CALIFICACIÓN RIESGO INHERENTE</t>
  </si>
  <si>
    <t xml:space="preserve">IMPACTO </t>
  </si>
  <si>
    <t>PROBABILIDAD</t>
  </si>
  <si>
    <t>RESPONSABLE</t>
  </si>
  <si>
    <t>Comunicación Pública</t>
  </si>
  <si>
    <t>ALTO</t>
  </si>
  <si>
    <t>Coordinador de Grupo</t>
  </si>
  <si>
    <t>MEDIO</t>
  </si>
  <si>
    <t>Coordinador de Unidad</t>
  </si>
  <si>
    <t>Educación y Participación Socio Ambiental</t>
  </si>
  <si>
    <t>BAJO</t>
  </si>
  <si>
    <t>Evaluación de la Gestión</t>
  </si>
  <si>
    <t>Gestión Bienes y Servicios</t>
  </si>
  <si>
    <t xml:space="preserve">Secretario General </t>
  </si>
  <si>
    <t>Gestión Documental</t>
  </si>
  <si>
    <t>Gestión Información Ambiental</t>
  </si>
  <si>
    <t>Gestión Integral RRNN y Autoridad Ambiental</t>
  </si>
  <si>
    <t>Gestión Jurídica</t>
  </si>
  <si>
    <t>Gestión por Proyectos</t>
  </si>
  <si>
    <t>Gestión Talento Humano</t>
  </si>
  <si>
    <t>Gestión TIC</t>
  </si>
  <si>
    <t>Ordenamiento Ambiental y Gestión del Riesgo</t>
  </si>
  <si>
    <t>Servicios Medicion y Análisis</t>
  </si>
  <si>
    <t>CALIFICACION INICIAL RIESGO INHERENTE</t>
  </si>
  <si>
    <t>BAJO 1</t>
  </si>
  <si>
    <t>MODERADO 2</t>
  </si>
  <si>
    <t>CRITICO  3</t>
  </si>
  <si>
    <t xml:space="preserve">RESULTADO </t>
  </si>
  <si>
    <t>IGUAL O MAYOR A 6</t>
  </si>
  <si>
    <t>MENOR DE 6 MAYOR O IGUAL A 3</t>
  </si>
  <si>
    <t>MENOR DE 3</t>
  </si>
  <si>
    <t>CALIFICACION FINAL RIESGO INHERENTE</t>
  </si>
  <si>
    <t>INHERENTE</t>
  </si>
  <si>
    <t>FRAUDE
1</t>
  </si>
  <si>
    <t>SIGNIFICATIVO
0,5</t>
  </si>
  <si>
    <t>TOTAL</t>
  </si>
  <si>
    <t>CRÍTICO</t>
  </si>
  <si>
    <t xml:space="preserve"> ALTO</t>
  </si>
  <si>
    <t>Cuando la calificación sea 2, 3 o 4 y existe riesgo de fraude</t>
  </si>
  <si>
    <t>Cuando la calificación sea 2.5, 3 o 3,5 y no hay riesgo de fraude</t>
  </si>
  <si>
    <t xml:space="preserve"> ALTO.</t>
  </si>
  <si>
    <t>Cuando la calificación sea 1,5 o 2 y no hay riesgo de fraude</t>
  </si>
  <si>
    <t>Cuando la calificación sea 1.</t>
  </si>
  <si>
    <t>Adecuado</t>
  </si>
  <si>
    <t>Parcial</t>
  </si>
  <si>
    <t>Inadecuado</t>
  </si>
  <si>
    <t xml:space="preserve">FRECUENCIA </t>
  </si>
  <si>
    <t>Documentación</t>
  </si>
  <si>
    <t xml:space="preserve">CLASE </t>
  </si>
  <si>
    <t>Criterio</t>
  </si>
  <si>
    <t>Peso</t>
  </si>
  <si>
    <t>Inexistente</t>
  </si>
  <si>
    <t>Tener en cuenta para la calificación</t>
  </si>
  <si>
    <t>Objetivo apropiado</t>
  </si>
  <si>
    <t>NO RAZONABLE</t>
  </si>
  <si>
    <t>NO EXISTE</t>
  </si>
  <si>
    <t>NO DOCUMENTADO</t>
  </si>
  <si>
    <t>EVIDENCIA</t>
  </si>
  <si>
    <t>Tipo</t>
  </si>
  <si>
    <t xml:space="preserve">Si es automático califique 1, de lo contrario 3, </t>
  </si>
  <si>
    <t>INADECUADO</t>
  </si>
  <si>
    <t>INEXISTENTE</t>
  </si>
  <si>
    <t>Frecuencia</t>
  </si>
  <si>
    <t>Si hay razonabilidad de la frecuencia califique 1 de lo contrario 3,</t>
  </si>
  <si>
    <t>Si esta documentado califique 1, de lo contrario 3,</t>
  </si>
  <si>
    <t>Clase</t>
  </si>
  <si>
    <t>Si es preventivo califique 1, de lo contrario 3</t>
  </si>
  <si>
    <t>Resultado</t>
  </si>
  <si>
    <t>Efectivo</t>
  </si>
  <si>
    <t>Inefectivo</t>
  </si>
  <si>
    <t>Si existe suficiente evidencia de la aplicación del control, califique 1; si la documentación es incompleta califique 2, si no existe documentación califique 3</t>
  </si>
  <si>
    <t>Existen incorrecciones materiales (hallazgos)</t>
  </si>
  <si>
    <t>Si no se detectan hallazgos  califique 1, si se detectan incorrecciones no materiales califique 2, de lo contrario 3,</t>
  </si>
  <si>
    <t>Si el hallazgo detectado no se evidenció en la anterior auditoría, califique 1, de lo contrario 3,</t>
  </si>
  <si>
    <t>Resultado: Si la sumatoria está entre 1 y menor de 1,4 es efectivo 
si esta entre 1,4 y menor de 2,4 es parcial y 2,4 o mayor es inefectivo.</t>
  </si>
  <si>
    <t>Si</t>
  </si>
  <si>
    <t>No</t>
  </si>
  <si>
    <t>Daño antijurídico</t>
  </si>
  <si>
    <t xml:space="preserve">Sistema de Gestión Ambiental </t>
  </si>
  <si>
    <t>Sistema de Seguridad y Salud en el Trabajo</t>
  </si>
  <si>
    <t>RIESGO FRAUDE</t>
  </si>
  <si>
    <t>RIESGO SIGNIFICATIVO</t>
  </si>
  <si>
    <t>CALIFICACIÓN DEL CONTROL</t>
  </si>
  <si>
    <t>TIPO CONTROL</t>
  </si>
  <si>
    <t>Tipo Control</t>
  </si>
  <si>
    <t xml:space="preserve">SEGREGACIÓN </t>
  </si>
  <si>
    <t xml:space="preserve">Segregación funciones </t>
  </si>
  <si>
    <t xml:space="preserve">DOCUMENTACIÓN </t>
  </si>
  <si>
    <t>HALLAZGOS</t>
  </si>
  <si>
    <t>NO HALLAZGO</t>
  </si>
  <si>
    <t>RIESGO</t>
  </si>
  <si>
    <t>HALLAZGO AUDITORIA ANTERIOR</t>
  </si>
  <si>
    <t>Consecuencia</t>
  </si>
  <si>
    <t>Si el objetivo del proceso  es adecuado califique 1, si es parcial 2 y si es inadecuado 3</t>
  </si>
  <si>
    <t>Si existe segregación de funciones califique 1, de lo contrario 3</t>
  </si>
  <si>
    <t>Resultado: Si la sumatoria está entre:</t>
  </si>
  <si>
    <t>CRITERIOS DE EVALUACIÓN DEL DISEÑO DEL CONTROL</t>
  </si>
  <si>
    <t xml:space="preserve">CRITERIOS DE EVALUACIÓN DE LA  EFECTIVIDAD DE LOS CONTROLES </t>
  </si>
  <si>
    <t>CRITERIOS DE EVALUACIÓN DEL CONTROL INTERNO</t>
  </si>
  <si>
    <t>Resultado Prob * Impac</t>
  </si>
  <si>
    <t>Riesgo fraude corrupción
Daño antijurídico</t>
  </si>
  <si>
    <t xml:space="preserve">CALIFICACIÓN RIESGO INHERENTE FINAL </t>
  </si>
  <si>
    <t xml:space="preserve">CRITICO </t>
  </si>
  <si>
    <t xml:space="preserve">ALTO </t>
  </si>
  <si>
    <t xml:space="preserve">La calificación es 2,1; 3,1 o 4,1  y exista riesgo de fraude, corrupción o daño antijurídico </t>
  </si>
  <si>
    <t xml:space="preserve">La calificación es 2,5, 3 o 3,5 y no exista  riesgo de fraude, corrupción o daño antijurídico </t>
  </si>
  <si>
    <t xml:space="preserve">La calificación es 1,5 o 2  y no exista  riesgo de fraude, corrupción o daño antijurídico </t>
  </si>
  <si>
    <t xml:space="preserve">BAJO </t>
  </si>
  <si>
    <t xml:space="preserve">La calificación es 1 y no exista  riesgo de fraude, corrupción o daño antijurídico </t>
  </si>
  <si>
    <t>RESULTADO DE RIESGO INHERENTE</t>
  </si>
  <si>
    <t>Igual o mayor a 6</t>
  </si>
  <si>
    <t>Menor de 6,  mayor o igual a 3</t>
  </si>
  <si>
    <t>Menor de 3</t>
  </si>
  <si>
    <t xml:space="preserve">ADECUADO </t>
  </si>
  <si>
    <t>Es igual a 1 y menor de 1,1</t>
  </si>
  <si>
    <t xml:space="preserve"> PARCIAL</t>
  </si>
  <si>
    <t xml:space="preserve">INADECUADO </t>
  </si>
  <si>
    <t>Es igual a 2,1 o mayor a esta</t>
  </si>
  <si>
    <t xml:space="preserve">Su resultado esta entre 1,1 y menor  a 2,1 </t>
  </si>
  <si>
    <t xml:space="preserve">EVALUACIÓN GENERAL DEL RIESGO Y DEL CONTROL INTERNO </t>
  </si>
  <si>
    <t>Segregación responsabilidades</t>
  </si>
  <si>
    <t>Con deficiencias</t>
  </si>
  <si>
    <t>Existe evidencia de su aplicación</t>
  </si>
  <si>
    <t>En la auditoría anterior se identificó la misma incorrección (hallazgo)</t>
  </si>
  <si>
    <t xml:space="preserve">NIVELES DE ACEPTACIÓN </t>
  </si>
  <si>
    <t>Evitar</t>
  </si>
  <si>
    <t>Reducir</t>
  </si>
  <si>
    <t>Compartir</t>
  </si>
  <si>
    <t>NO CONFORMIDAD</t>
  </si>
  <si>
    <t>PROBABLE</t>
  </si>
  <si>
    <t>POCO PROBABLE</t>
  </si>
  <si>
    <t>MUY PROBABLE</t>
  </si>
  <si>
    <t>3  MUY PROBABLE</t>
  </si>
  <si>
    <t>2  PROBABLE</t>
  </si>
  <si>
    <t>1  POCO PROBABLE</t>
  </si>
  <si>
    <t>Definición y Calificación del Control</t>
  </si>
  <si>
    <t>DESCRIPCIÓN DEL RIESGO</t>
  </si>
  <si>
    <t xml:space="preserve">CALIFICACIÓN DEL RIESGO </t>
  </si>
  <si>
    <t xml:space="preserve">MONITOREO Y/O SEGUIMIENTO  </t>
  </si>
  <si>
    <t>Valoración de riesgos (identificación y  valoración)</t>
  </si>
  <si>
    <t>Si existe suficiente evidencia de la identificación y valoración del control, califique 1; si la identificación es incompleta califique 2, si no existe identificación y valoración califique 3</t>
  </si>
  <si>
    <t xml:space="preserve">calificacion del diseño del control </t>
  </si>
  <si>
    <t>Si no se detectan calificación del diseño del control  califique 1, si se detectan incorrecciones en el diseño de control califique 2, de lo contrario 3,</t>
  </si>
  <si>
    <t xml:space="preserve">Calificación de la efectividad de los controles </t>
  </si>
  <si>
    <t>Si la evaluación del control es EFECTIVO, califique 1, si es CON DEFICIENCIAS califique con 2, sí es INEFECTIVO califique con 3</t>
  </si>
  <si>
    <t xml:space="preserve">Ambiental </t>
  </si>
  <si>
    <t xml:space="preserve"> ZONA DE RIESGO
No diligenciar</t>
  </si>
  <si>
    <t>AUTOMÁTICO</t>
  </si>
  <si>
    <t>ACCIÓN DE MEJORA</t>
  </si>
  <si>
    <t>RESULTADO   
DEL DISEÑO DE CONTROL
No diligenciar</t>
  </si>
  <si>
    <t>1) Demoras en el inicio del procedimiento de cobro coactivo.
2) Falta de reporte o desconocimiento de la información de los usuarios objeto del cobro
3) Indebida aplicación de la normatividad que regula el cobro coactivo.
4) Indebida verificación e identificación de los bienes de las personas sujeto del cobro coactivo.
5) Deudores sin bienes o recursos para cubrir las obligaciones impuestas por el cobro coactivo.</t>
  </si>
  <si>
    <t>Moderado</t>
  </si>
  <si>
    <t>Bajo</t>
  </si>
  <si>
    <t>Subdirector
Gerente de la Transparencia</t>
  </si>
  <si>
    <t>Líder de proceso 
Gerente de la Transparencia</t>
  </si>
  <si>
    <t>Jefe Oficina
Gerente de la Transparencia</t>
  </si>
  <si>
    <t>Transparencia, Participación, Servicio Ciudadano</t>
  </si>
  <si>
    <t>Probalilidad</t>
  </si>
  <si>
    <t>Concatenar</t>
  </si>
  <si>
    <t>Riesgo inherente</t>
  </si>
  <si>
    <t>Poco Probable</t>
  </si>
  <si>
    <t>Probable</t>
  </si>
  <si>
    <t>Muy Probable</t>
  </si>
  <si>
    <t>Critico</t>
  </si>
  <si>
    <t>IMPACTO</t>
  </si>
  <si>
    <t>MODERADO</t>
  </si>
  <si>
    <t>CRITICO</t>
  </si>
  <si>
    <t>valor probabilidad</t>
  </si>
  <si>
    <t>valor impacto</t>
  </si>
  <si>
    <t>valor resultado</t>
  </si>
  <si>
    <t>Jefe de Oficina</t>
  </si>
  <si>
    <t>1) Designación del equipo auditor para desarrollar cada plan de auditoría con las competencias requeridas de formación profesional, experiencia, de valores éticos de transparencia, compromiso, honestidad, justicia y responsabilidad. 
2) En la socialización de los resultados de informes de auditoría, se presenta observaciones y/o aclaraciones y conclusiones por las partes con el fin de garantizar que no se configure o exista el sesgo de información final para ser presentada a las partes interesadas.</t>
  </si>
  <si>
    <t>Limitar la divulgación de la información de acuerdo a los mecanismos y lineamientos establecidos en la ley.</t>
  </si>
  <si>
    <t xml:space="preserve">Políticas deficientes o inexistentes
para el manejo, control y seguridad
de información, comunicación y
documentación. </t>
  </si>
  <si>
    <t>Uso indebido de las
modalidades de contratación directa</t>
  </si>
  <si>
    <t>Debilidad en la definición de los
requisitos habilitantes y factores de
ponderación.</t>
  </si>
  <si>
    <t>Ausencia o deficiencia en el sistema
de seguridad y de control de bienes</t>
  </si>
  <si>
    <t>1) Demandas penales en contra de funcionarios y la entidad por falsedad en documento público.                  
2) Sanción e inhabilidad a los funcionarios responsables.
3) Pérdida de la imagen institucional y confianza a la Autoridad ambiental frente a sus actuaciones.  
4) Autorización o negación de permisos, licencias y tramites sin cumplimiento de requisitos técnicos
5) Inadecuada administración de los Recursos Naturales.
6) Reprocesos al interior de la Corporación</t>
  </si>
  <si>
    <t>1) Inoportunidad en la visibilización de los riesgos de los ejercicios de auditorías y seguimientos eficaces.
2) Incluir en el equipo auditor integrantes que incumplan con los principios y valores éticos institucionales y el código de Ética del Auditor.
3) Inaplicabilidad por los auditores de los principios de auditoría: Integridad; competencia; diligencia profesional y objetiva; libre de influencias; alineación con las estrategias, los objetivos y los riesgos de la organización; compromiso con la calidad y la mejora continua; de comunicación efectiva; de aseguramiento basado en riesgos; análisis profundo; proactiva; con orientación al futuro.
4) Extralimitación de funciones y/o exceso de poder.</t>
  </si>
  <si>
    <t>Probabilidad</t>
  </si>
  <si>
    <r>
      <t xml:space="preserve">1)  Deterioro de la imagen institucional.
2) Proceso de planificación ambiental  sin consenso ni apoyo  de la ciudadanía en la implementación de los  proyectos Corporación, 
3) Insatisfacción del usuario y partes interesadas </t>
    </r>
    <r>
      <rPr>
        <strike/>
        <sz val="11"/>
        <rFont val="Arial"/>
        <family val="2"/>
      </rPr>
      <t xml:space="preserve">
</t>
    </r>
    <r>
      <rPr>
        <sz val="11"/>
        <rFont val="Arial"/>
        <family val="2"/>
      </rPr>
      <t xml:space="preserve">4) Inadecuada formulación de los programas y proyectos que desarrolla la Corporación.
</t>
    </r>
  </si>
  <si>
    <t xml:space="preserve">1) Presiones  externas de intereses particulares en desarrollar proyectos sin participación ciudadana, en beneficio propio.
2) Conductas por parte de los servidores públicos que van en contravía de los principios de ética establecidos en el Código de Integridad.
3) Presiones políticas y sociales.
4) Incumplimiento de la rendición de cuentas a la ciudadanía.
</t>
  </si>
  <si>
    <t xml:space="preserve">1) Presiones del contexto externo (sector político, gremios y medios).
2) Dar respuesta a medios de comunicación por parte de funcionarios no autorizados.
3) Omitir el protocolo establecido por la oficina asesora de comunicaciones en lo que tiene que ver con la vocería para declaraciones pública, por los funcionarios autorizados para ello.
4) Conductas por parte de los servidores públicos que van en contravía de los principios de ética establecidos en el Código de Integridad al recibir dadivas para su beneficio.
5) Incumplimiento a la Ley de 1712 de 2014 en relación a la disponibilidad de información y protección de datos
</t>
  </si>
  <si>
    <t>1) Procedimientos  y controles poco rigurosos para el manejo de aplicativos y bases de datos.
2) Solicitar y/o recibir dádivas para emitir conceptos o decisiones para favorecer a un particular.
3) Desconocimiento, omisión o indebida aplicación de la normatividad exigida.
4) Falta de competencia  para cumplir con las funciones misionales encomendadas.
5)  Conductas por parte de los servidores que van en contravía de los principios de ética requeridos.</t>
  </si>
  <si>
    <t xml:space="preserve">1) Procesos y procedimientos documentados, estandarizados y actualizados conforme a los cambios en la estructura organizacional, normativos y de los procesos. 
2) Política de Integridad, Transparencia y Lucha Contra la Corrupción actualizada y socializada, cada vez que corresponda.
3) Construcción participativa del Programada de Transparencia y Ética Publica para cada vigencia fiscal, con seguimientos y publicado en la página web.
4) Publicidad de la oferta institucional de trámites por los diferentes canales de atención, actualizada cada vez que corresponda.
5) Autodiagnóstico de la política de servicio ciudadano, código de integridad y transparencia y acceso a la información pública, definida en el Modelo Integral de Planeación y Gestión MIPG.
6) Contar con una Gerencia de la Ética y la Transparencia para brindar un eficiente servicio a la ciudadanía y para la atención de PQRSD y de trámites ambientales.
</t>
  </si>
  <si>
    <t>1) Aplicación de normas y reglamentos internos vigentes para el manejo del portafolio de inversiones financieras. 
2) Consignación diaria de valores recaudados en caja.
3) Análisis de inversiones en el Comité Financiero.
4) Control diario de saldo en cuentas corrientes para evitar dineros ociosos y traslado a cuenta de ahorro.
5) Conciliación periódica de cuentas bancarias.
6) Disponibilidad de información financiera a todos los ciudadanos, a través del sitio web de la Corporación, en el enlace de transparencia y acceso a la información pública en el componente presupuesto
7) Socialización y seguimiento al cumplimiento del Código de Integridad y Manual de Conflicto de Intereses.</t>
  </si>
  <si>
    <t>1) Incumplimiento a los fines esenciales del estado establecidos en la Constitución Política y la Ley 1757 de 2015.
2) Manifestaciones sociales en contra de las políticas institucionales.
3) Pérdida de confianza y reputación en la región.
4) Inadecuada formulación de los programas y proyectos que desarrolla la Corporación</t>
  </si>
  <si>
    <t>1) Convocatoria, información y publicación parcial o sesgada sobre los espacios de participación, para presentar resultados de la gestión  institucionales.
2) El acceso a la información sobre la Gestión y resultados de la entidad  no es eficaz, oportuno y en igualdad de condiciones para la ciudadanía.
3) Incumplimiento del principio de  transparencia.
4) Indebida evaluación y seguimiento a la ejecución y  medición de impactos sociales los proyectos licenciados. 
5) Incumplimiento de la rendición de cuentas a la ciudadanía.
6) Conductas por parte de los servidores públicos que van en contravía de los principios de ética establecidos en el Código de Integridad.
7) No garantizar la libre concurrencia en los ejercicios de participación ciudadana.</t>
  </si>
  <si>
    <t>1) Validar los documentos que van a ser publicados por parte de la fuente inicial (quien genera la noticia).
2) Aplicar el protocolo establecido por la Oficina Asesora de Comunicaciones, para dar respuesta a medios de comunicación. 
3) Cumplimiento de los servidores de Cornare  con el protocolo para la  producción y publicación de avisos, campañas, notas de tv, prensa, radio, spots de  imagen,  para lo cual se  debe reportar a la oficina de comunicaciones el  material antes de su publicación.  La oficina de Comunicaciones devolverá el material revisado con su respectiva ficha de aprobación u observaciones.
4) Cumplimiento de las directrices establecidas en la Ley 1712 de 2014 relacionados con la protección de la información.
5) Formulación, implementación y seguimiento del Plan de Comunicaciones de la vigencia correspondiente.
6) Socialización y seguimiento al cumplimiento del Código de Integridad y Manual de Conflicto de Intereses.</t>
  </si>
  <si>
    <t>TRATAMIENTO DEL RIESGO</t>
  </si>
  <si>
    <t>EVALUACIÓN DE LA GESTIÓN DEL RIESGO CONTROL INTERNO</t>
  </si>
  <si>
    <t>Ocurrencia, Incidencia, Frecuencia, Probabilidad, Posibilidad, Amenaza, Exposición</t>
  </si>
  <si>
    <t>Frecuente</t>
  </si>
  <si>
    <t>Casi seguro</t>
  </si>
  <si>
    <t>Comun</t>
  </si>
  <si>
    <t>Muy alta</t>
  </si>
  <si>
    <t>Nivel de Riesgo</t>
  </si>
  <si>
    <t>20-25</t>
  </si>
  <si>
    <t>Intolerable</t>
  </si>
  <si>
    <t>Muy Alto</t>
  </si>
  <si>
    <t>Ocasional</t>
  </si>
  <si>
    <t>Probalbe</t>
  </si>
  <si>
    <t>Raro</t>
  </si>
  <si>
    <t>Alta</t>
  </si>
  <si>
    <t>12-16</t>
  </si>
  <si>
    <t>Importante</t>
  </si>
  <si>
    <t>Alto</t>
  </si>
  <si>
    <t>Raramente</t>
  </si>
  <si>
    <t>Posible</t>
  </si>
  <si>
    <t>Podría</t>
  </si>
  <si>
    <t>Moderada</t>
  </si>
  <si>
    <t>5-10</t>
  </si>
  <si>
    <t>Medio</t>
  </si>
  <si>
    <t>Remoto</t>
  </si>
  <si>
    <t>Improbable</t>
  </si>
  <si>
    <t>Sucede</t>
  </si>
  <si>
    <t>Baja</t>
  </si>
  <si>
    <t>3-4</t>
  </si>
  <si>
    <t>Tolerable</t>
  </si>
  <si>
    <t>Imposible</t>
  </si>
  <si>
    <t>Muy baja</t>
  </si>
  <si>
    <t>1-2</t>
  </si>
  <si>
    <t>Trivial</t>
  </si>
  <si>
    <t>Insignificante</t>
  </si>
  <si>
    <t>Ocurrencia</t>
  </si>
  <si>
    <r>
      <t xml:space="preserve">Todo riesgo considerado suceptible de corrupción será considerador automaticamente como </t>
    </r>
    <r>
      <rPr>
        <sz val="11"/>
        <color indexed="10"/>
        <rFont val="Arial Narrow"/>
        <family val="2"/>
      </rPr>
      <t>Intolerable</t>
    </r>
    <r>
      <rPr>
        <sz val="11"/>
        <color indexed="8"/>
        <rFont val="Arial Narrow"/>
        <family val="2"/>
      </rPr>
      <t>, por lo que se deben tomar medidas para su tratamiento, gestión y seguimiento.</t>
    </r>
  </si>
  <si>
    <t>Severidad</t>
  </si>
  <si>
    <t>Incidental</t>
  </si>
  <si>
    <t>Temporal</t>
  </si>
  <si>
    <t>Permanente</t>
  </si>
  <si>
    <t>Fatalidad</t>
  </si>
  <si>
    <t>Catastrofe</t>
  </si>
  <si>
    <t>Menor</t>
  </si>
  <si>
    <t>Serio</t>
  </si>
  <si>
    <t>Mayor</t>
  </si>
  <si>
    <t>Catastrofico</t>
  </si>
  <si>
    <t>No grave</t>
  </si>
  <si>
    <t>Poco grave</t>
  </si>
  <si>
    <t>Grave</t>
  </si>
  <si>
    <t>Muy grave</t>
  </si>
  <si>
    <t>Severa</t>
  </si>
  <si>
    <t>Muy Bajo</t>
  </si>
  <si>
    <t>Severidad, Consecuencia, Impacto, Daño, Intensidad</t>
  </si>
  <si>
    <t>Evaluación de la probabilidad</t>
  </si>
  <si>
    <t>Significa que el riesgo ocurrirá en la mayoría de las circunstancias y/o no existen controles o si exísten es nula su eficacia. Se ha presentado mas de una véz en el úlitmo año.</t>
  </si>
  <si>
    <t>Significa que el riesgo probablemente ocurrirá en la mayoría de las circunstancias y/o la eficacia de los controles es nula. Se ha presentado una vez en el último año.</t>
  </si>
  <si>
    <t>3</t>
  </si>
  <si>
    <t>Significa que el riesgo podría ocurrir en algún momento y/o la eficacia de los controles es baja. Se ha presentado una vez en los últimos 2 años.</t>
  </si>
  <si>
    <t xml:space="preserve">Significa que el riesgo puede ocurrir en algún momento y/o la eficacia de los controles es moderada Se ha presentado una vez en los últimos 5 años </t>
  </si>
  <si>
    <t>Significa que el riesgo puede ocurrir solo en circunstancias exepcionales y/o la eficacia de los controles es alta. No se ha presentado en los últimos 5 años.</t>
  </si>
  <si>
    <t>Evaluación de impacto</t>
  </si>
  <si>
    <t>Quiere decir que si el riesgo llegara a presentarse, tendrá consecuencias catastroficas sobre el Laboratorio, sus objetivos y la validez de sus resultados y por ende su integridad, llegan a perjudicar incluso a la Corporación.</t>
  </si>
  <si>
    <t>Quiere decir que si el riesgo llegara a presentarse, tendrá consecuencias altas sobre el Laboratorio sus objetivos y la validez de sus resultados, teniendo impacto sobre las actividades misionales de la Corporación.</t>
  </si>
  <si>
    <t>Quiere decir que si el riesgo llegara a presentarse, tendrá medianas consecuencias sobre el Laboratorio, sus objetivos y la validez de sus resultados.</t>
  </si>
  <si>
    <t>Quiere decir que si el riesgo llegara a presentarse, tendrá bajo impacto sobre el Laboratorio y sus objetivos.</t>
  </si>
  <si>
    <t>Quiere decir que si el riesgo llegara a presentarse, tendrá consecuencias o efectos mínimos sobre el Laboratorio y sus objetivos.</t>
  </si>
  <si>
    <t>Seguridad de la Información</t>
  </si>
  <si>
    <t>1) Errores humanos en la entrada de datos debido a la falta de capacitación adecuada o descuido.
2) Deficiencias en los sistemas de captura y monitoreo de datos que no cuentan con mecanismos automáticos de validación y corrección.
3) Ausencia de protocolos claros y estandarizados para la recopilación y verificación de datos.
4) Fallas en el hardware o software que pueden provocar la pérdida o corrupción de datos.
5) Inadecuada gestión de datos por falta de políticas y procedimientos robustos para la gestión y revisión de datos.</t>
  </si>
  <si>
    <r>
      <t>1) Decisiones Incorrectas. La información ambiental incorrecta o incompleta puede llevar a decisiones inadecuadas que afectan la gestión y protección ambiental.
2) Pérdida de Credibilidad. La inexactitud en los datos puede disminuir la confianza de las partes interesadas en la información proporcionada por la organización.
3) Rendición de Cuentas: la capacidad de rendir cuentas de manera efectiva a las partes interesadas.
4) Impacto negativo en la gestión corporativa como resultado de exactitud de la oferta y demanda de los recursos naturales renovables.
5) Dar inicio a procesos administrativos, disciplinarios, fiscales y penales.
6</t>
    </r>
    <r>
      <rPr>
        <sz val="11"/>
        <color theme="1"/>
        <rFont val="Arial"/>
        <family val="2"/>
      </rPr>
      <t>) Demandas en contra la entidad.
7) Reprocesos en la consolidación de la información.</t>
    </r>
  </si>
  <si>
    <r>
      <rPr>
        <b/>
        <sz val="11"/>
        <rFont val="Arial"/>
        <family val="2"/>
      </rPr>
      <t>Datos inexactos o incompletos.</t>
    </r>
    <r>
      <rPr>
        <sz val="11"/>
        <rFont val="Arial"/>
        <family val="2"/>
      </rPr>
      <t xml:space="preserve"> La información ambiental que se captura y gestiona puede ser incorrecta o incompleta debido a errores en la entrada de datos en el Geoportal, falta de verificación adecuada o deficiencias en los sistemas de monitoreo. Esto puede afectar la calidad de la información disponible para la toma de decisiones y la rendición de cuentas.</t>
    </r>
  </si>
  <si>
    <t>1) Implementación de capacitación periódica para funcionarios y colaboradores sobre la correcta entrada y verificación de datos.
2) Adopción de sistemas de captura y monitoreo de datos con validación y corrección automática.
3) Establecimiento de protocolos claros y estandarizados para la recopilación y verificación de datos.
4) Mantenimiento y actualización regular del hardware y software utilizado.
5) Desarrollo y aplicación de políticas y procedimientos robustos para la gestión y revisión de datos.</t>
  </si>
  <si>
    <t>PARCIALMENTE ADECUADO</t>
  </si>
  <si>
    <t>CON DEFICIENCIAS</t>
  </si>
  <si>
    <t>PROCESO</t>
  </si>
  <si>
    <t># RIESGO</t>
  </si>
  <si>
    <t>RIESGO IDENTIFICADO</t>
  </si>
  <si>
    <t>TIPO DE RIESGO</t>
  </si>
  <si>
    <t>CAUSA</t>
  </si>
  <si>
    <t>CONSECUENCIA</t>
  </si>
  <si>
    <t>ZONA DE RIESGO</t>
  </si>
  <si>
    <t>RIESGO DE FRAUDE?</t>
  </si>
  <si>
    <t>DESCRIPCIÓN DEL CONTROL</t>
  </si>
  <si>
    <t>DEFINICIÓN Y CALIFICACIÓN DEL CONTROL</t>
  </si>
  <si>
    <t>TIPO DE CONTROL</t>
  </si>
  <si>
    <t>SEGREGACIÓN DE FUNCIONES</t>
  </si>
  <si>
    <t>CLASE</t>
  </si>
  <si>
    <t>RESULTADO DEL DISEÑO DE CONTROL</t>
  </si>
  <si>
    <t>EVIDENCIA DE APLICACIÓN</t>
  </si>
  <si>
    <t>HALLAZGOS DE AUDITORIA</t>
  </si>
  <si>
    <t>Secretario General
Oficina Jurídica</t>
  </si>
  <si>
    <t>Corporativo</t>
  </si>
  <si>
    <t>Coordinadora financiera</t>
  </si>
  <si>
    <t>LA/FT/FPADM</t>
  </si>
  <si>
    <t>Subdirector RRNNRR</t>
  </si>
  <si>
    <t>RIESGOS Y CONTROLES  2025</t>
  </si>
  <si>
    <t>Seguridad y salud en el trabajo</t>
  </si>
  <si>
    <t>1) Verificar que la entidad garantice los espacios de participación ciudadana apropiados para la publicación y difusión (medios idóneos)  de los resultados de la gestión institucional (planes, programas, proyectos).
2) Garantizar que la normatividad pertinente a los mecanismos de participación ciudadana se aplique.
3) Cumplir con las audiencias públicas de rendición de cuentas a la ciudadanía.
4) Publicación y difusión de los actos administrativos de tramites ambientales, de conformidad con la ley.
5) Cumplir oportunamente con la rendición de cuenta a los entes de control y del estado.
6) Incentivar a la ciudadanía a la participación en el control social a través de diferentes canales de comunicación.
7) Publicar información relacionada a las iniciativas de participación en el sitio web de la Corporación.
8) Seguimiento al cumplimiento de la estrategia  de rendición de cuentas en el Programa de Transparencia y Ética Pública.
9) Evaluación de las jornadas de Audiencia Pública de rendición de cuentas
10) Autodiagnóstico del Código de Integridad, Política transparencia, acceso a la información pública y lucha contra la corrupción, Gestión de la Rendición de Cuentas y Política de Participación Ciudadana definida en el Modelo Integral de Planeación y Gestión MIPG.
11) Realizar jornadas de Cornare mas Cerca y Ferias de la Transparencia.</t>
  </si>
  <si>
    <t>SEGUIMIENTO GESTOR DE RIESGOS</t>
  </si>
  <si>
    <t>1) Presiones de terceros o de un superior jerárquico a la alta dirección, para la toma de decisiones en contravía de la normatividad vigente, para favorecer intereses particulares.
2) Abuso del poder por parte de quienes intervienen directa o indirectamente en el manejo de recursos de cualquier índole (aplica a las personas, los bienes y el presupuesto).
3) Conductas por parte de los servidores públicos que van en contravía de los principios de ética definidos en el Código de Integridad.
4) No tener una estructura jerárquica que permita la segregación de funciones.
5) Delegación de funciones sin el debido acto administrativo que lo respalde.
6) Ejercer funciones que no son propios del cargos.
7) Concentración de poder en pocos funcionarios.</t>
  </si>
  <si>
    <t xml:space="preserve">1) Dar inicio a procesos administrativos, disciplinarios, fiscales, penales.
2)  Deterioro de la imagen institucional y credibilidad en los grupos de interés (partes interesadas).
3) Conflictos de interés generados.
</t>
  </si>
  <si>
    <t>1) Toma de decisiones consultadas y aprobadas por el Consejo Directivo y/o el Director en los casos en que esto aplique.
2) Las Subdirecciones de Planeación y Servicio al Cliente serán las responsables de planear y realizar audiencias Públicas semestrales para informar a las comunidades sobre la gestión, los avances del plan de acción, la ejecución del presupuesto de ingresos y gastos y la proyección presupuestal para próxima vigencia. 
3) Definición de roles y responsabilidades dentro de la estructura organizacional.
4) Manual de funciones acorde con la dinámica institucional.
5) Segregación de funciones en procesos claves de la entidad (Gestión  Financiera, Gestión de Bienes y Servicios, Gestión Integral de la Autoridad Ambiental). 
6) Socialización y seguimiento al cumplimiento del Código de Integridad y Manual de Conflicto de Intereses</t>
  </si>
  <si>
    <t xml:space="preserve">
1) Demandas en contra la entidad.
2) Deterioro de la imagen institucional. 
3) Dar inicio a procesos administrativos, disciplinarios
4) Incumplimiento de las políticas institucionales de habeas data y protección de datos.
</t>
  </si>
  <si>
    <t xml:space="preserve">
1) Conductas por parte de los servidores públicos que van en contravía de los principios de ética establecidos en el Código de Integridad al recibir dadivas para su beneficio.
2) Desconocimiento de los usuarios de los requisitos y procedimientos para la realización de un requerimiento o trámites/servicio.
3) Falta de socialización de la oferta institucional.
4) Falta de control y extralimitación de funciones.
5) Solicitar dadivas a los usuarios por el desconocimiento de los procedimientos y requerimientos (PQRSD) y solicitudes (trámites y servicios).
6) Ejercer presión al usuario frente al desconocimiento de los requisitos de los requerimientos y solicitudes para beneficio propio. </t>
  </si>
  <si>
    <t>1) Materialización  de la ilegalidad en las actuaciones administrativas.
2) Procesos disciplinarios, fiscales y penales.
3) Perdida de credibilidad,  confianza e imagen de la Corporación.</t>
  </si>
  <si>
    <t>1) Desde la subdirección general de planeación se genera los  espacios de participación con la comunidad cada vez que se adelantan procesos para la elaboración, ejecución y evaluación de proyectos ambientales de inversión, de conformidad con la ley.
2)  El jefe de la Oficina Asesora de Comunicaciones, cada vez que se programa audiencias publicas para rendir cuentas a la ciudadanía, realiza la difusión de estas a través de la pagina web, redes sociales, correo electrónico y demás medios de información de que dispone la entidad para fortalecer el ejercicio de control social. 
3) Cumplir con las audiencias publicas de rendición de cuentas para presentar informes de gestión y sus resultados.
4) Auditorias (internas-externas) con los respectivos Informes de resultados.
5) Rendir oportunamente la cuenta a los entes de  control y del estado.
6) Seguimiento por parte del Comité de Dirección Corporativo a las estrategias de participación ciudadana formuladas en la Corporación.
7) Seguimiento al cumplimiento de la estrategia  de rendición de cuentas en el Programa de Transparencia y Ética Pública.
8) Evaluación de las jornadas de Audiencia Pública de rendición de cuentas
9) Manual de Conflicto de Intereses implementado.
10) Autodiagnóstico del Código de Integridad, Programa de Transparencia y Ética Pública, Gestión de la Rendición de Cuentas, Gestión de Conflictos de Intereses y de  la Política de Participación Ciudadana definida en el Modelo Integral de Planeación y Gestión MIPG.
11) Realizar jornadas de Cornare mas Cerca y Ferias de la Transparencia.</t>
  </si>
  <si>
    <r>
      <rPr>
        <b/>
        <sz val="11"/>
        <rFont val="Arial"/>
        <family val="2"/>
      </rPr>
      <t>Manipular conceptos técnicos, con el fin de influenciar la toma de decisiones y favorecimiento de terceros o en beneficio particular</t>
    </r>
    <r>
      <rPr>
        <sz val="11"/>
        <rFont val="Arial"/>
        <family val="2"/>
      </rPr>
      <t>. Existe la posibilidad de que servidores públicos o contratistas modifiquen o alteren conceptos técnicos (ambientales, jurídicos, u otros) con el propósito de beneficiar intereses particulares o de terceros, afectando la objetividad y legalidad en la toma de decisiones administrativas y técnicas de la Entidad.</t>
    </r>
  </si>
  <si>
    <r>
      <rPr>
        <b/>
        <sz val="11"/>
        <rFont val="Arial"/>
        <family val="2"/>
      </rPr>
      <t>1. Estándares técnicos documentales definidos y acogidos en el Sistema Integral de Gestión Institucional - SIGI</t>
    </r>
    <r>
      <rPr>
        <sz val="11"/>
        <rFont val="Arial"/>
        <family val="2"/>
      </rPr>
      <t xml:space="preserve">. Definir y adoptar formatos estandarizados que guían la elaboración de informes técnicos, asegurando uniformidad, trazabilidad y calidad técnica en los insumos que sustentan los actos administrativos, minimizando la discrecionalidad y errores.
</t>
    </r>
    <r>
      <rPr>
        <b/>
        <sz val="11"/>
        <rFont val="Arial"/>
        <family val="2"/>
      </rPr>
      <t>2. Validación técnica y jurídica previa a la emisión de actos administrativos</t>
    </r>
    <r>
      <rPr>
        <sz val="11"/>
        <rFont val="Arial"/>
        <family val="2"/>
      </rPr>
      <t xml:space="preserve">. Procedimiento institucional que exige una revisión cruzada por pares o coordinadores técnicos y jurídicos antes de la firma del acto administrativo. Esta doble verificación garantiza la legalidad, pertinencia técnica y coherencia de las decisiones, reduciendo el riesgo de corrupción y errores que puedan favorecer intereses particulares.
</t>
    </r>
    <r>
      <rPr>
        <b/>
        <sz val="11"/>
        <rFont val="Arial"/>
        <family val="2"/>
      </rPr>
      <t>3. Publicación y acceso público de los actos administrativos ambientales</t>
    </r>
    <r>
      <rPr>
        <sz val="11"/>
        <rFont val="Arial"/>
        <family val="2"/>
      </rPr>
      <t xml:space="preserve">. Los actos administrativos resultantes de trámites ambientales se publican y divulgan de manera transparente y oportuna, conforme a la normativa vigente, lo cual fortalece el principio de publicidad, reduce la opacidad en las decisiones y permite el control social.
</t>
    </r>
    <r>
      <rPr>
        <b/>
        <sz val="11"/>
        <rFont val="Arial"/>
        <family val="2"/>
      </rPr>
      <t>4. Estructura jerárquica clara para decisiones técnicas y jurídicas</t>
    </r>
    <r>
      <rPr>
        <sz val="11"/>
        <rFont val="Arial"/>
        <family val="2"/>
      </rPr>
      <t xml:space="preserve">. La asignación de funciones, niveles de decisión y responsabilidades está debidamente documentada y aplicada, lo que impide la concentración de poder en un solo servidor y establece mecanismos de control vertical y horizontal en la toma de decisiones.
</t>
    </r>
    <r>
      <rPr>
        <b/>
        <sz val="11"/>
        <rFont val="Arial"/>
        <family val="2"/>
      </rPr>
      <t>5. Difusión y seguimiento del Código de Integridad y del Manual de Conflicto de Intereses</t>
    </r>
    <r>
      <rPr>
        <sz val="11"/>
        <rFont val="Arial"/>
        <family val="2"/>
      </rPr>
      <t xml:space="preserve">. Se realizan acciones sistemáticas para socializar, aplicar y hacer seguimiento a los instrumentos éticos institucionales, promoviendo una cultura de integridad y previniendo conflictos que puedan influir indebidamente en decisiones administrativas.
</t>
    </r>
    <r>
      <rPr>
        <b/>
        <sz val="11"/>
        <rFont val="Arial"/>
        <family val="2"/>
      </rPr>
      <t>6. Verificación de antecedentes disciplinarios y judiciales del personal vinculado y contratista</t>
    </r>
    <r>
      <rPr>
        <sz val="11"/>
        <rFont val="Arial"/>
        <family val="2"/>
      </rPr>
      <t>. En el marco del principio de debida diligencia, se realiza un control previo y periódico del perfil ético y legal del talento humano, para evitar que personas con antecedentes comprometedores ocupen funciones críticas o de decisión.</t>
    </r>
  </si>
  <si>
    <t>1) Conflictos de interés en el desarrollo de los procesos de auditoría.
2) Deficiencia por parte de los funcionarios adscritos a la Oficina de Control Interno en la apropiación de Principios y Valores Éticos y el Estatuto de Auditoría Interna en el ejercicio de evaluación.
3) Presión-cohersión de funcionarios de niveles jerárquicos superiores que inciden en los resultados de la evaluaciones independiente realizada por el proceso de Evaluación de la Gestión. 
4) Presión de funcionarios adscritos a la Oficina de Control Interno para la presentación de informes con resultados de conveniencia sobre las evaluaciones realizadas por los evaluadores o auditores.
5) Extralimitación de funciones y/o de poder por parte de funcionarios de la Oficina de Control Interno o de otros niveles jerárquicos superiores.</t>
  </si>
  <si>
    <t>1) Riesgo Reputacional: Posibilidad de Pérdida de imagen institucional y credibilidad del proceso de Evaluación de la Gestión. 
2) Posibilidad de incurrir en situaciones que pueden generar investigaciones y sanciones fiscales, disciplinarias, penales.
3) Posibilidad de la toma de decisiones por parte de la alta dirección  basadas en información que no cumple con los principios, alcance y/o criterios de  auditoría.</t>
  </si>
  <si>
    <t xml:space="preserve">1) Actuación de los funcionarios adscritos a la Oficina de Control Interno con principios y valores éticos institucionales de integridad como ciudadanos y servidores públicos y aplicación  desde la oficina de Control Interno del Código de Ética del Auditor para fomentar y motivar actuaciones objetivas de los profesionales de la oficina de control interno.   
2) Revisión por parte de la Jefa de la Oficina de Control Interno de los informes de auditoría interna verificando las evidencias presentadas en los hallazgos contenidos en los informes, y detectar eventuales y posibles situaciones de omisiones deliberadas por parte de los auditores de la oficina y en caso de presentarse tal situación, se procede a confirmar su existencia y solicitar las acciones correspondiente para el auditor o grupo de auditores. 
3) Socialización de los resultados de los procesos de auditoría interna realizados por parte del equipo auditor a los auditados, concluyendo sobre los hallazgos presentados. 
4) Asignación para la Oficina de Control Interno de profesionales competentes para desarrollar las funciones y actividades propias de la oficina.
5) Designación de los profesionales idóneos con competencias de formación y experiencia por la jefa de la oficina para la planeación y ejecución de cada ejercicio de evaluación independiente validando el objeto, alcance, criterios, metodología y cronograma, y la pertinencia de cada ejercicio con relación al programación anual de auditorías. </t>
  </si>
  <si>
    <t>1) Posibilidad de incurrir en situaciones que generen investigaciones y/o sanciones (fiscales, disciplinarias, administrativas, penales).
2) Posibilida de toma de decisiones no eficaces ni efectivas por la alta dirección con base en información parcializada, errónea y/o con influencia total o parcial del equipo auditor para presentar un resultado determinado conveniente.</t>
  </si>
  <si>
    <t>Financiero</t>
  </si>
  <si>
    <t>Fiscales</t>
  </si>
  <si>
    <t>Tecnológico</t>
  </si>
  <si>
    <t>FECHA SEGUIMIENTO GESTOR DE RIESGOS</t>
  </si>
  <si>
    <t xml:space="preserve">FECHA EVALUACIÓN CONTROL INTERNO </t>
  </si>
  <si>
    <t>FECHA DEL MONITOREO/SEGUIMIENTO JEFE O LIDER PROCESO</t>
  </si>
  <si>
    <t xml:space="preserve">MONITOREO/SEGUIMIENTO JEFE O LIDER PROCESO </t>
  </si>
  <si>
    <t>Cumplimiento</t>
  </si>
  <si>
    <t>Planeado</t>
  </si>
  <si>
    <t>En ejecución</t>
  </si>
  <si>
    <t>Implementado</t>
  </si>
  <si>
    <t>Cerrado</t>
  </si>
  <si>
    <t>ESTADO TRATAMIENTO RIESGO</t>
  </si>
  <si>
    <t>EFECTIVIDAD</t>
  </si>
  <si>
    <t>No efectivo</t>
  </si>
  <si>
    <t>Aceptar</t>
  </si>
  <si>
    <r>
      <t xml:space="preserve">Posibilidad de </t>
    </r>
    <r>
      <rPr>
        <b/>
        <sz val="11"/>
        <color theme="1"/>
        <rFont val="Arial"/>
        <family val="2"/>
      </rPr>
      <t>aceptación de dádivas o beneficios indebidos por parte de servidores públicos en la atención de requerimientos (PQRSD), solicitudes (trámites y servicios) o en el ejercicio de sus funciones</t>
    </r>
    <r>
      <rPr>
        <sz val="11"/>
        <color theme="1"/>
        <rFont val="Arial"/>
        <family val="2"/>
      </rPr>
      <t>, debido a conductas contrarias a la ética pública y al marco normativo, así como a factores organizacionales y contextuales que facilitan estas prácticas, lo que podría generar materialización de ilegalidades, procesos disciplinarios y pérdida de confianza en la Corporación.</t>
    </r>
  </si>
  <si>
    <t>1) Mantenimiento de altas sumas de dinero en cuentas corrientes o caja sin generar rendimientos.
2) Posible ofrecimiento y aceptación de dádivas por parte de entidades financieras.
3) Incumplimiento de requisitos legales en la gestión financiera de la entidad.
4) Conductas contrarias a los principios de ética e integridad en el manejo de recursos públicos.
5) Debilidades en la aplicación de lineamientos del Código de Integridad y del Manual de Conflicto de Intereses.</t>
  </si>
  <si>
    <r>
      <t>Existe el riesgo de</t>
    </r>
    <r>
      <rPr>
        <b/>
        <sz val="11"/>
        <rFont val="Arial"/>
        <family val="2"/>
      </rPr>
      <t xml:space="preserve"> favorecer a entidades bancarias con el propósito de obtener beneficios personales (préstamos, comisiones u otros)</t>
    </r>
    <r>
      <rPr>
        <sz val="11"/>
        <rFont val="Arial"/>
        <family val="2"/>
      </rPr>
      <t>, debido a conductas contrarias a los principios de ética pública y deficiencias en los controles financieros, lo que podría generar detrimento patrimonial y afectación de la credibilidad institucional.</t>
    </r>
  </si>
  <si>
    <t>1) Apertura de procesos administrativos, disciplinarios, fiscales o penales.
2) Detrimento patrimonial por inadecuada gestión financiera.
3) Deterioro de la imagen institucional y pérdida de confianza de las partes interesadas.</t>
  </si>
  <si>
    <t>Coordinador grupo gestión humana y organizacional</t>
  </si>
  <si>
    <t>RIESGO MATERIALIZADO?</t>
  </si>
  <si>
    <t>RIESGO MATERIALIZADO</t>
  </si>
  <si>
    <t>FECHA DEL EVENTO</t>
  </si>
  <si>
    <r>
      <t xml:space="preserve">Existe el riesgo de </t>
    </r>
    <r>
      <rPr>
        <b/>
        <sz val="11"/>
        <rFont val="Arial"/>
        <family val="2"/>
      </rPr>
      <t>sustracción de documentos del acervo documental con fines de lucro personal, debido a extralimitación de funciones</t>
    </r>
    <r>
      <rPr>
        <sz val="11"/>
        <rFont val="Arial"/>
        <family val="2"/>
      </rPr>
      <t>, desconocimiento de requisitos legales y debilidades en la gestión de instrumentos documentales, lo que podría generar pérdida de memoria institucional, sanciones y favorecimiento indebido de terceros.</t>
    </r>
  </si>
  <si>
    <t>1) Extracción y/o suministro de información privilegiada o confidencial relacionada con gestión institucional, para fines diferentes a los de la entidad.
2) Indebida aplicación de la directriz sobre información clasificada y reservada establecida en los artículos 17 y 18 de la Ley 1712 de 2014, o desconocimiento de requisitos legales aplicables.
3) Extralimitación de funciones e intereses particulares.
4) Inexistencia o desactualización de instrumentos de Gestión Documental (Programa de Gestión Documental, TRD, PINAR, entre otros).
5) Conductas de servidores que contravienen los principios éticos establecidos en el Código de Integridad.</t>
  </si>
  <si>
    <t>1) Sanciones para la Corporación.
2) Tipificación del delito de utilización indebida de información oficial privilegiada o clasificada como reservada.
3) Incumplimiento de requisitos legales aplicables para la difusión o comunicación de la información pública.
4) Favorecimiento de terceros a causa del uso indebido de información de propiedad de la Corporación.
5) Pérdidas económicas.
6) Inicio de procesos disciplinarios.</t>
  </si>
  <si>
    <t xml:space="preserve">Las actividades de control para este riesgo van encaminadas a una seguridad en los documentos físicos y en los documentos virtuales:
1) Restricción en el acceso a los diferentes archivos de la Entidad. 
2) Diligenciamiento del formato F-GD-07  cada vez que se preste una carpeta. 
3) Impresión de la marca de agua "copia" cada vez que un funcionario imprima un documento.
4) Estricto control en el tiempo que puede estar una carpeta prestada. 
6) Validación del estado y contenido de la carpeta cuando sea devuelta.  
7) Administración de cuentas de usuarios y permisos de acceso a bases de datos y sistemas de información. 
8) Aplicación de requisitos legales,  políticas y controles definidos en los procedimientos de los procesos del Sistema de Gestión.
</t>
  </si>
  <si>
    <r>
      <t>Existe el riesgo de</t>
    </r>
    <r>
      <rPr>
        <b/>
        <sz val="11"/>
        <rFont val="Arial"/>
        <family val="2"/>
      </rPr>
      <t xml:space="preserve"> omitir requisitos legales para el nombramiento y provisión de empleos públicos en la planta de personal</t>
    </r>
    <r>
      <rPr>
        <sz val="11"/>
        <rFont val="Arial"/>
        <family val="2"/>
      </rPr>
      <t>, debido a presiones indebidas, amiguismos o desconocimiento/apropiación insuficiente de lineamientos normativos y éticos (incluido conflicto de intereses), lo que podría generar favorecimientos indebidos, apertura de procesos disciplinarios y pérdida de credibilidad institucional.</t>
    </r>
  </si>
  <si>
    <t>1) Presiones indebidas en los procesos de selección/provisión de empleos para favorecer intereses particulares.
2) Amiguismo en la provisión de empleos.
3) Incumplimiento de requisitos legales en la vinculación a la planta (mérito, perfil, experiencia, competencias).
4) Desacato o apropiación insuficiente de lineamientos de conflicto de intereses.
5) Conductas contrarias a la ética pública.</t>
  </si>
  <si>
    <t>1) Vulneración de principios, reglas y procedimientos de la Ley 909 de 2004 y normatividad de empleo público/carrera.
2) Desconocimiento de manuales de funciones y requisitos del cargo.
3) Apertura de procesos disciplinarios.
4) Pérdida de imagen y credibilidad institucional.
5) Investigaciones de órganos de control (y eventuales sanciones); posible nulidad de actos de nombramiento.</t>
  </si>
  <si>
    <t>1) Cumplimiento estricto de la Ley 909 de 2004 y de las disposiciones de la CNSC en materia de concursos de mérito y provisión de empleos.
2) Provisión de empleos de planta mediante listas de elegibles conformadas por la CNSC.
3) Provisión de vacancias temporales o definitivas, en primera instancia, con funcionarios que ostenten carrera administrativa.
4) En ausencia de candidatos de carrera, provisión en encargo o nombramiento provisional, siempre cumpliendo con los requisitos del Manual de Funciones y Competencias Laborales.
5) Estudios técnicos elaborados por el Grupo de Gestión Humana, que evalúan experiencia, desempeño, competencias y requisitos del Manual de Funciones.
6) Revisión y control por parte de la Comisión de Personal, dejando constancia en actas y verificando cumplimiento de requisitos legales y meritocráticos.
7) Socialización y seguimiento al Código de Integridad y al Manual de Conflicto de Intereses como refuerzo ético y preventivo.</t>
  </si>
  <si>
    <t>Fecha última actualización:</t>
  </si>
  <si>
    <r>
      <t xml:space="preserve">Existe el riesgo de </t>
    </r>
    <r>
      <rPr>
        <b/>
        <sz val="11"/>
        <rFont val="Arial"/>
        <family val="2"/>
      </rPr>
      <t>adoptar decisiones administrativas contrarias al orden jurídico en el otorgamiento o negación de permisos, licencias, autorizaciones, concesiones o certificaciones ambientales</t>
    </r>
    <r>
      <rPr>
        <sz val="11"/>
        <rFont val="Arial"/>
        <family val="2"/>
      </rPr>
      <t>, debido a información incompleta, errónea o por posibles influencias indebidas, lo que podría generar sanciones, pérdida de credibilidad institucional y afectaciones legales a la Corporación.</t>
    </r>
  </si>
  <si>
    <t>1) Sanciones administrativas, disciplinarias o penales contra servidores o la entidad.
2) Favorecimiento indebido de terceros y pérdida de recursos públicos.
3) Generación de daño antijurídico y apertura de procesos judiciales contra la Corporación.
4) Afectación de la transparencia y pérdida de confianza ciudadana en la gestión institucional.
5) Incumplimiento normativo y posibles observaciones de entes de control.</t>
  </si>
  <si>
    <t>1) Informes técnicos con errores u omisiones relevantes que afectan la validez del acto administrativo.
2) Expedición de actos administrativos sin el cumplimiento integral de los requisitos legales o por funcionarios sin competencia delegada.
3) Presiones externas o conflictos de interés que buscan influir en la decisión administrativa.
4) Debilidades en la verificación de la información presentada por los usuarios o terceros interesados.
5) Conductas de los servidores que contravienen los principios éticos, de transparencia e imparcialidad institucional.</t>
  </si>
  <si>
    <t>1) Desde la Alta Dirección promover permanentemente la aplicación del Código de Integridad a todos los niveles para motivar las actuaciones correctas en el ejercicio de sus funciones.
2) Desde la Subdirección de Servicio al Cliente coordinar jornadas de sensibilizaciones sobre la Transparencia y Ética Publica  que orienten a actuaciones honestas, oportunas y de calidad.         
3) Desde la Subdirección de Servicio al Cliente realizar socializaciones permanentes, utilizando diferentes medios, sobre atención y servicio al ciudadano (Reglamento interno PQRSD, portafolio de servicios, protocolo de atención al ciudadano), que motiven a prestar un servicio con eficacia.
4) Desde el Grupo de Control Interno Disciplinario  informar a los servidores sobre las responsabilidad disciplinaria y sus consecuencias, para quienes reciban dádivas como contraprestación a la prestación del servicio en la entidad.
5) Auditorias (internas-externas-entes de control) con los respectivos Informes de resultados.   
6) Socialización y seguimiento al cumplimiento del Código de Integridad y Manual de Conflicto de Intereses.
7) Normograma Corporativo en el que se registran la normatividad que aplican a la gestión institucional, a los procesos del Sistema de Gestión, el cual es revisado y ajustado por los líderes de procesos con el acompañamiento del jefe de la oficina jurídica.
8) Revisión y visto bueno de actos administrativos antes de la radicación.
9) Publicación y difusión de los actos administrativos de trámites ambientales, de conformidad con la ley.</t>
  </si>
  <si>
    <r>
      <t>Existe el riesgo de una</t>
    </r>
    <r>
      <rPr>
        <b/>
        <sz val="11"/>
        <rFont val="Arial"/>
        <family val="2"/>
      </rPr>
      <t xml:space="preserve"> indebida representación judicial de la Corporación en los procesos legales</t>
    </r>
    <r>
      <rPr>
        <sz val="11"/>
        <rFont val="Arial"/>
        <family val="2"/>
      </rPr>
      <t>, debido a debilidades en la aplicación de la política institucional de prevención del daño antijurídico, falta de controles o deficiencias en las competencias de los apoderados internos o externos, lo que podría generar detrimento patrimonial, pérdida de procesos y afectación a la imagen institucional.</t>
    </r>
  </si>
  <si>
    <t>1) Aplicación parcial o ineficaz de la Política Institucional de Prevención del Daño Antijurídico, lo que limita la detección oportuna de riesgos jurídicos.
2) Falta de controles y procedimientos estandarizados para la gestión de procesos judiciales.
3) Incumplimiento de plazos procesales o requisitos legales establecidos.
4) Errores o registros incompletos en el sistema e-KOGUI.
5) Debilidades en la supervisión o evaluación de los abogados apoderados externos.
6) Conductas antiéticas o conflictos de interés que afectan la objetividad profesional.
7) Falta de coordinación entre la Oficina Jurídica, los apoderados externos y las áreas involucradas en los procesos.</t>
  </si>
  <si>
    <t>1) Detrimento patrimonial de la Corporación por sanciones, condenas o multas.
2) Pérdida de procesos judiciales y aumento del pasivo contingente.
3) Acciones disciplinarias o constitucionales contra la entidad o sus funcionarios.
4) Pérdida de información y trazabilidad de los procesos judiciales.
5) Afectación a la credibilidad institucional y debilitamiento del principio de defensa jurídica del Estado.</t>
  </si>
  <si>
    <t>1) Seguimiento periódico a procesos judiciales registrados en e-KOGUI por parte de la Oficina Jurídica, garantizando la actualización oportuna de estados procesales, fallos y decisiones (mínimo mensual).
2) Conciliación de información jurídica y financiera entre la Oficina Jurídica, la Unidad Financiera y los abogados apoderados externos, asegurando coherencia con los reportes e-KOGUI y los registros contables del pasivo contingente.
3) Control interno trimestral y semestral sobre la calidad, oportunidad y consistencia de la información registrada en e-KOGUI, conforme al numeral 6 del Instructivo V13/2022, con reporte a la Alta Dirección y a la ANDJE.
4) Verificación contractual y administrativa de los abogados apoderados externos (competencia, vigencia, idoneidad y cumplimiento de obligaciones procesales).
5) Supervisión contractual formal por parte del supervisor designado, con evidencia documental en informes periódicos.
6) Consultas periódicas al portal de la Rama Judicial para verificar movimientos procesales y adoptar acciones preventivas.
7) Socializaciones y capacitaciones internas sobre la Política de Prevención del Daño Antijurídico, responsabilidad disciplinaria, jurisprudencia y gestión de litigiosidad.
8) Articulación del e-KOGUI con el Plan de Prevención del Daño Antijurídico, asegurando que las causas de litigios se analicen y se deriven acciones de mejora.
9) Auditorías internas o externas al proceso de defensa judicial y cumplimiento de obligaciones ANDJE, con seguimiento a planes de mejoramiento.
10) Generación de informes periódicos de litigiosidad y de análisis de tendencias (tipo de demandas, valor del pasivo, causas recurrentes), presentados al Comité de Prevención del Daño Antijurídico y la Alta Dirección.</t>
  </si>
  <si>
    <r>
      <t xml:space="preserve">Existe el riesgo de </t>
    </r>
    <r>
      <rPr>
        <b/>
        <sz val="11"/>
        <rFont val="Arial"/>
        <family val="2"/>
      </rPr>
      <t>celebrar contratos de manera indebida para favorecer a terceros en beneficio particular</t>
    </r>
    <r>
      <rPr>
        <sz val="11"/>
        <rFont val="Arial"/>
        <family val="2"/>
      </rPr>
      <t>, debido a omisiones en la aplicación de los manuales de contratación y supervisión, sesgos en la etapa precontractual o conductas que contravienen los principios de ética y transparencia, lo que podría generar procesos disciplinarios, penales o fiscales y afectar la credibilidad institucional.</t>
    </r>
  </si>
  <si>
    <t>1) Deficiencias en la planeación contractual, reflejadas en estudios previos incompletos o direccionados que limitan la pluralidad de oferentes.
2) Falta de segregación de funciones entre quienes formulan, evalúan y aprueban los procesos de contratación.
3) Ausencia de mecanismos de trazabilidad y control digital que permitan evidenciar cada decisión y responsable en las etapas precontractual y contractual.
4) Debilidad en la evaluación de requisitos de experiencia, idoneidad o capacidad financiera de los proponentes, lo que puede facilitar direccionamientos.
5) Omisión en la aplicación del Manual de Contratación, Manual de Supervisión o de las guías de Colombia Compra Eficiente.
6) Inadecuado seguimiento al cumplimiento de las funciones del supervisor o interventor del contrato.
7) Falta de cultura ética y de gestión de conflictos de interés en quienes intervienen en la contratación.</t>
  </si>
  <si>
    <t>1) Inicio de procesos disciplinarios, fiscales o penales contra los servidores públicos o contratistas involucrados.
2) Detrimento patrimonial o pérdida de recursos públicos.
3) Suspensión, nulidad o terminación anticipada de contratos.
4) Afectación al cumplimiento de las metas del Plan de Acción Institucional (PAI) y de los objetivos estratégicos.
5) Apertura de investigaciones por parte de los órganos de control (Procuraduría, Contraloría, Fiscalía) .
6) Pérdida de confianza y credibilidad ciudadana frente a la transparencia y legitimidad de la gestión contractual de la entidad.
7) Erosión de la cultura ética y debilitamiento del ambiente de control interno.</t>
  </si>
  <si>
    <t xml:space="preserve">1) Sesiones periódicas del Comité de Contratación y Adjudicaciones, convocadas conforme al cronograma institucional, donde se analizan y aprueban los procesos de contratación con base en criterios técnicos, jurídicos y de transparencia, dejando actas y soportes en el repositorio institucional.
2) Revisión y validación bienal de los Manuales de Contratación y Supervisión, conforme a los lineamientos del SIGI. Cuando se presenten cambios normativos o procedimentales, se actualizan de manera inmediata para mantener coherencia con la normatividad vigente.
3) Publicación oportuna y completa de los procesos contractuales en SECOP II y en el portal institucional, con trazabilidad de cada etapa en el SIGI.
4) Aplicación de la lista de chequeo F-GJ-16 “Matriz de Requisitos de Contratación” para cada proceso contractual, verificando el cumplimiento de los requisitos técnicos, jurídicos, financieros y presupuestales.
5) Diligenciamiento obligatorio de la Declaración de Integridad y Conflicto de Interés por parte de los servidores y contratistas que intervienen en los procesos de contratación.
6) </t>
  </si>
  <si>
    <t>1) El líder del proceso debe actualizar el normograma del proceso de gestión jurídica, cada vez que se den cambios en la normatividad aplicable al proceso de cobro coactivo.
2) El líder del proceso debe realizar la actualización del Manual de cobro coactivo y Procedimiento de Gestión Financiera cada vez que existan cambios normativos, en la estructura organizacional o el manual de funciones y competencias.
3)  El profesional responsable de adelantar el proceso de cobro coactivo debe registrar permanentemente  las  actuaciones que se cumplan en un proceso de cobro coactivo con el fin de disponer de herramientas de control actualizadas.
4)  El líder del proceso de Gestión Financiera debe disponer de las actas de reunión del Comité de saneamiento contable con el soporte de los asistentes y anexos de las decisiones tomadas en éste.
5) El profesional de facturación y cartera debe disponer de las facturas que respalden las cuentas por cobrar a nombre de la entidad. 
6) Conciliación y trazabilidad integral entre los sistemas SECOP II, SIGI-Contratación y el sistema contable de la Corporación, garantizando que cada contrato publicado y adjudicado tenga soporte presupuestal, registro contable y evidencia de ejecución en los plazos y valores aprobados.
7) Verificación periódica del cumplimiento de las obligaciones contractuales a través de los informes de supervisión, legalización y liquidación de contratos, coordinada por la Subdirección Administrativa y Financiera y la Oficina Jurídica, con revisión muestral por parte de la Oficina de Control Interno.
8) Evaluación independiente del proceso de contratación por parte de la Oficina de Control Interno, mediante auditorías y revisiones focalizadas en las etapas precontractual, contractual y de supervisión, con el fin de valorar la eficacia de los controles implementados por las áreas responsables y formular recomendaciones de mejora continua.
9) Ejecución planificada de jornadas de formación y sensibilización en contratación estatal, ética pública, integridad y conflicto de interés, dirigidas a servidores públicos y contratistas que intervienen en los procesos contractuales, en articulación con la Gerencia de Transparencia y el Programa de Transparencia y Ética Pública (PTEP).
Las capacitaciones se desarrollan de acuerdo con el plan institucional de formación y se registran en el SIGI como evidencia de cumplimiento.</t>
  </si>
  <si>
    <r>
      <t xml:space="preserve">Existe el riesgo de </t>
    </r>
    <r>
      <rPr>
        <b/>
        <sz val="11"/>
        <rFont val="Arial"/>
        <family val="2"/>
      </rPr>
      <t>adelantar procesos de cobro coactivo, multas o sanciones sin el cumplimiento pleno de los requisitos legales y las etapas procedimentales establecidas</t>
    </r>
    <r>
      <rPr>
        <sz val="11"/>
        <rFont val="Arial"/>
        <family val="2"/>
      </rPr>
      <t>, debido a demoras en la gestión, deficiencias en la verificación de información o aplicación inadecuada de la normatividad, lo que podría generar pérdidas económicas y posibles responsabilidades administrativas o fiscales para la Corporación.</t>
    </r>
  </si>
  <si>
    <t>1) Perdidas económicas por indebida aplicación del proceso de cobro.
2) Deterioro de la  imagen corporativa.
3) Procesos de responsabilidad administrativa.
4)  Hallazgos disciplinarios, fiscales por parte de los entes de control
5) Afectación de los indicadores de recaudo y gestión financiera de la entidad.</t>
  </si>
  <si>
    <r>
      <t xml:space="preserve">Existe el riesgo de </t>
    </r>
    <r>
      <rPr>
        <b/>
        <sz val="11"/>
        <rFont val="Arial"/>
        <family val="2"/>
      </rPr>
      <t>pérdida de recursos institucionales por fraude financiero</t>
    </r>
    <r>
      <rPr>
        <sz val="11"/>
        <rFont val="Arial"/>
        <family val="2"/>
      </rPr>
      <t>, debido a conductas indebidas, abuso de poder o manipulación de información contable y presupuestal, lo que podría generar afectación patrimonial, sanciones disciplinarias, daño reputacional y posibles acciones legales contra la entidad.</t>
    </r>
  </si>
  <si>
    <t xml:space="preserve">1) Abuso del poder o del cargo por parte de quienes intervienen en el manejo de los recursos financieros.
2) Presiones externas o de superiores jerárquicos que promuevan desviaciones de recursos o favorecimientos indebidos.
3) Aplicación inadecuada de las políticas, manuales, procedimientos e instructivos del proceso de Gestión Financiera.
4) Falta de competencia o capacitación del personal encargado del manejo presupuestal y contable.
5) Emisión de información financiera falsa o manipulación indebida de activos.
6) Conductas contrarias a los principios de ética e integridad establecidos en el Código de Integridad de la Corporación.
</t>
  </si>
  <si>
    <t>1) Aplicación de medidas disciplinarias conforme al Estatuto Disciplinario.
2) Notificación a la Oficina de Control Interno Disciplinario y a entes de control externos.
3) Pérdida de recursos institucionales y daño a la imagen de la entidad.
4) Posible responsabilidad penal, fiscal o administrativa para los involucrados.</t>
  </si>
  <si>
    <t>1) Toma de decisiones financieras estratégicas consultadas al Consejo Directivo cuando aplique.
2) Acuerdo de presupuesto de ingresos y gastos aprobado por el Consejo Directivo y publicado en la página web institucional.
3) Aplicación de políticas y controles definidos para la administración, custodia y acceso a las bases de datos y sistemas financieros.
4) Ejecución de auditorías internas y externas con sus respectivos informes y planes de mejora.
5) Delegación formal de funciones en materia financiera, aprobada por la Dirección General y las Subdirecciones.
6) Decisiones concertadas y verificadas en el Comité Financiero.</t>
  </si>
  <si>
    <r>
      <t>Existe el riesgo de</t>
    </r>
    <r>
      <rPr>
        <b/>
        <sz val="11"/>
        <rFont val="Arial"/>
        <family val="2"/>
      </rPr>
      <t xml:space="preserve"> irregularidades en los procesos de cobro coactivo o en la facturación de trámites y servicios institucionales</t>
    </r>
    <r>
      <rPr>
        <sz val="11"/>
        <rFont val="Arial"/>
        <family val="2"/>
      </rPr>
      <t>, debido a conductas contrarias a la ética, falta de competencias o incumplimiento de los procedimientos establecidos, lo que podría generar beneficio indebido a particulares, detrimento patrimonial, pérdida de confianza y sanciones disciplinarias o fiscales para la Corporación.</t>
    </r>
  </si>
  <si>
    <t>1) Falta de conocimientos técnicos, financieros y jurídicos en los funcionarios responsables de adelantar los procesos de cobro coactivo.
2) Conductas contrarias a los principios de ética e integridad establecidos en el Código de Integridad y la Política de Transparencia.
3) Ausencia o incumplimiento de la segregación de funciones entre quienes adelantan, revisan y aprueban los cobros.
4) Aplicación inadecuada de los procedimientos de cobro y facturación.
5) Presiones externas o jerárquicas para modificar decisiones en contravía de la norma, con el fin de favorecer intereses particulares.
6) Abuso de poder por parte de funcionarios con manejo de recursos o decisiones sensibles.
7) Ejercicio de funciones fuera del ámbito del cargo o sin competencia legal.</t>
  </si>
  <si>
    <t>1) IDificultad o imposibilidad para recuperar recursos adeudados, con riesgo de detrimento patrimonial.
2) Sanciones disciplinarias, fiscales o penales a servidores involucrados.
3) Pérdida de confianza institucional y afectación reputacional.
4) Incumplimiento de las metas financieras y de recaudo establecidas en el Plan de Acción Institucional.
5) Debilitamiento del sistema de control interno y del Programa de Transparencia y Ética Pública (PTEP).</t>
  </si>
  <si>
    <t>1) Procesos y procedimientos de cobro y facturación documentados y actualizados conforme a la normatividad y a los cambios en la estructura organizacional.
2) Política de Integridad, Transparencia y Lucha contra la Corrupción actualizada y divulgada institucionalmente.
3) Socialización del Programa de Transparencia y Ética Pública (PTEP), Manual de Prevención del Daño Antijurídico y Código General Disciplinario a los servidores del proceso.
4) Disponibilidad y aplicación de procedimientos estandarizados para el cobro coactivo y la facturación de servicios.
5) Capacitación continua y verificación de competencias del personal responsable del cobro coactivo, con registro de asistencia y evaluación de aprendizaje.
6) Seguimiento al cumplimiento del Código de Integridad y la Política de Transparencia, incluyendo casos reportados en el canal ético.
7) Aplicación del debido proceso y soporte documental en todas las actuaciones administrativas de cobro.</t>
  </si>
  <si>
    <r>
      <t xml:space="preserve">Existe el riesgo de </t>
    </r>
    <r>
      <rPr>
        <b/>
        <sz val="11"/>
        <rFont val="Arial"/>
        <family val="2"/>
      </rPr>
      <t>destinación indebida de recursos públicos en favor de un privado o tercero</t>
    </r>
    <r>
      <rPr>
        <sz val="11"/>
        <rFont val="Arial"/>
        <family val="2"/>
      </rPr>
      <t>, debido a abuso de poder, incumplimiento de las políticas de gasto público, omisión de los principios de transparencia y conducta ética, lo que podría generar malversación de fondos, pérdida de confianza institucional y procesos de responsabilidad disciplinaria, fiscal o penal.</t>
    </r>
  </si>
  <si>
    <t>1) Abuso de poder o discrecionalidad indebida en la toma de decisiones financieras.
2) Omisión de las políticas fiscales, presupuestales o de gasto público establecidas en la normatividad vigente.
3) Incumplimiento de los principios de transparencia, moralidad y austeridad en la administración de los recursos públicos.
4) Conductas contrarias al Código de Integridad y al Manual de Conflicto de Interés.
5) Falta de controles preventivos para detectar desvíos presupuestales o decisiones irregulares.</t>
  </si>
  <si>
    <t>1) Incumplimiento de los objetivos y metas del Plan de Acción Institucional y del Plan Operativo Anual.
2) Malversación o desviación de fondos públicos.
3) Deterioro de la credibilidad y reputación institucional.
4) Procesos de responsabilidad disciplinaria, fiscal o penal para los involucrados.
5) Pérdida de confianza de los entes de control y la ciudadanía.</t>
  </si>
  <si>
    <t>1) Procesos y procedimientos documentados y actualizados conforme a la estructura organizacional, normativa vigente y cambios del proceso financiero.
2) Política de Integridad, Transparencia y Lucha contra la Corrupción actualizada y socializada periódicamente.
3) Funcionamiento del Comité Financiero (Resolución 112-0717-2020), como instancia colegiada de revisión y control sobre la ejecución presupuestal y decisiones financieras relevantes.
4) Acuerdo 462 de 2024, por el cual se aprueba el presupuesto de ingresos y gastos de la Corporación para la vigencia 2025, garantizando trazabilidad y control institucional sobre el uso de recursos.
5) Seguimiento y socialización del Código de Integridad y del Manual de Conflicto de Interés, para prevenir actuaciones que comprometan la ética pública.
6) Implementación del Programa de Transparencia y Ética Pública (PTEP) y su seguimiento en cada vigencia, articulado con el Sistema de Control Interno.</t>
  </si>
  <si>
    <r>
      <t xml:space="preserve">Existe el riesgo de </t>
    </r>
    <r>
      <rPr>
        <b/>
        <sz val="11"/>
        <rFont val="Arial"/>
        <family val="2"/>
      </rPr>
      <t>operaciones financieras inusuales o atípicas que puedan estar vinculadas directa o indirectamente con actividades de lavado de activos, financiación del terrorismo o de la proliferación de armas de destrucción masiva (LA/FT/FPADM)</t>
    </r>
    <r>
      <rPr>
        <sz val="11"/>
        <rFont val="Arial"/>
        <family val="2"/>
      </rPr>
      <t>, debido a falta de controles automatizados, deficiencias en la debida diligencia o limitaciones en el análisis de patrones transaccionales, lo que podría generar incumplimientos normativos, sanciones y afectación reputacional a la entidad.</t>
    </r>
  </si>
  <si>
    <t>1) Falta de aplicación rigurosa de los procedimientos de debida diligencia y conocimiento del cliente.
2) Ausencia o limitaciones en los controles automatizados para detectar operaciones inusuales o sospechosas.
3) Dificultad para analizar patrones transaccionales o identificar inconsistencias entre los datos financieros y los objetos contractuales.
4) Desactualización o desconocimiento de los lineamientos de prevención LA/FT/FPADM.
5) Limitada coordinación entre las áreas financiera, jurídica y de control interno para el análisis de alertas.</t>
  </si>
  <si>
    <t>1) Riesgo de participación involuntaria en actividades ilícitas o de origen dudoso.
2) Posible incumplimiento de normas de prevención de lavado de activos y financiación del terrorismo.
3) Daño reputacional, pérdida de confianza y afectación de la credibilidad institucional.
4) Sanciones administrativas o disciplinarias por omisión de controles.</t>
  </si>
  <si>
    <t>1) Implementación de filtros y alertas automatizadas en el sistema financiero para detectar movimientos atípicos o inusuales.
2) Aplicación del procedimiento de debida diligencia (KYC) para contratistas, proveedores y beneficiarios de pagos.
3) Análisis de riesgo financiero y trazabilidad de las operaciones por parte del Grupo Financiero antes de su ejecución.
4) Coordinación con las autoridades regulatorias y de control (UIAF, Contraloría, OCI) para reportar operaciones inusuales o sospechosas.
5) Capacitación periódica al personal financiero en materia de prevención del lavado de activos y tipologías de riesgo.
6) Registro y trazabilidad de operaciones de alto valor o atípicas, con soporte documental completo y validación doble.</t>
  </si>
  <si>
    <r>
      <t xml:space="preserve">Existe el riesgo de </t>
    </r>
    <r>
      <rPr>
        <b/>
        <sz val="11"/>
        <rFont val="Arial"/>
        <family val="2"/>
      </rPr>
      <t>exposición institucional a actividades ilegales en la jurisdicción de Cornare (minería, tala, tráfico de flora y fauna, entre otras), lo que puede comprometer la gestión y protección efectiva de los recursos naturales y generar vulnerabilidad frente a riesgos de LA/FT/FPADM</t>
    </r>
    <r>
      <rPr>
        <sz val="11"/>
        <rFont val="Arial"/>
        <family val="2"/>
      </rPr>
      <t>, debido a la presencia de economías ilícitas, limitaciones en la vigilancia ambiental y debilidades en los mecanismos de articulación interinstitucional para la prevención y denuncia.</t>
    </r>
  </si>
  <si>
    <t>1) Presencia de redes criminales organizadas en zonas rurales de la jurisdicción.
2) Débil articulación operativa con autoridades de control y fuerza pública para la detección y respuesta a delitos ambientales.
3) Insuficiente trazabilidad en procesos de control, permisos y autorizaciones ambientales que permita identificar actividades ilegales.
4) Limitada capacidad tecnológica y logística para el monitoreo continuo de áreas críticas.</t>
  </si>
  <si>
    <t>1) Compromiso de la integridad institucional y de la misión ambiental de Cornare.
2) Exposición involuntaria a operaciones de lavado de activos o financiamiento del terrorismo.
3) Sanciones legales, reputacionales o administrativas por omisiones en control o reporte.
4) Afectación al patrimonio natural y a la confianza pública.</t>
  </si>
  <si>
    <t>1) Articulación permanente con la Fuerza Pública, Fiscalía General de la Nación, Policía Ambiental y organismos de inteligencia para el intercambio de información y la atención coordinada de casos de minería y tala ilegal.
2) Aplicación de protocolos de debida diligencia en los procesos de otorgamiento de permisos y autorizaciones ambientales, según la Política de Integridad y Transparencia de Cornare y el Anexo Técnico 1122 de 2024.
3) Mecanismos seguros de denuncia y canales de colaboración ciudadana, para reportar hechos presuntamente ilegales en el territorio.
4) Fortalecimiento tecnológico y geoespacial para monitoreo de áreas críticas (mediante Sistemas de Información Geográfica, drones y alertas ambientales).
5) Participación en mesas de seguridad y comités territoriales de gestión del riesgo y orden público para integrar la dimensión ambiental en las acciones preventivas.</t>
  </si>
  <si>
    <t xml:space="preserve">Responsable
Suscripción </t>
  </si>
  <si>
    <t>Etapa / Actividad</t>
  </si>
  <si>
    <t>Descripción de la actividad</t>
  </si>
  <si>
    <t>Propósito / Resultado esperado</t>
  </si>
  <si>
    <t>Registro o evidencia generada</t>
  </si>
  <si>
    <t>2ª Línea de defensa (Gestor de Riesgos)</t>
  </si>
  <si>
    <t>3ª Línea de defensa (Control Interno / Auditorías)</t>
  </si>
  <si>
    <t>1. Contexto del riesgo</t>
  </si>
  <si>
    <t>Analizar el entorno interno y externo del proceso, considerando factores estratégicos, legales, financieros, ambientales y tecnológicos.</t>
  </si>
  <si>
    <t>Documentos del proceso, políticas, marco normativo, actas de comités, informes de contexto.</t>
  </si>
  <si>
    <t>Asesora y valida la coherencia con el contexto institucional.</t>
  </si>
  <si>
    <t>Verifica la consistencia metodológica y pertinencia de la información.</t>
  </si>
  <si>
    <t>2. Identificación del riesgo</t>
  </si>
  <si>
    <t>Formular el riesgo usando la estructura: 'Existe el riesgo de… debido a… lo que podría generar…'. Incluir causas, consecuencias y tipo de riesgo.</t>
  </si>
  <si>
    <t>Reconocer y registrar eventos que puedan afectar el logro de objetivos y registrarlos en la matriz institucional.</t>
  </si>
  <si>
    <t>Identifica y redacta el riesgo.</t>
  </si>
  <si>
    <t>Valida técnicamente la formulación del riesgo.</t>
  </si>
  <si>
    <t>Revisa la correcta identificación y su trazabilidad.</t>
  </si>
  <si>
    <t>3. Análisis y valoración del riesgo</t>
  </si>
  <si>
    <t>Realiza la valoración inicial.</t>
  </si>
  <si>
    <t>Verifica la consistencia técnica de la valoración.</t>
  </si>
  <si>
    <t>Evalúa la razonabilidad de la calificación y priorización.</t>
  </si>
  <si>
    <t>Determinar si el riesgo está asociado a corrupción, fraude o daño antijurídico y reportarlo a los programas pertinentes.</t>
  </si>
  <si>
    <t>Clasifica el riesgo y lo reporta cuando aplica.</t>
  </si>
  <si>
    <t>Verifica la clasificación y canaliza al programa correspondiente.</t>
  </si>
  <si>
    <t>Supervisa y valida la inclusión en PTEP o PPDA.</t>
  </si>
  <si>
    <t>5. Tratamiento del riesgo</t>
  </si>
  <si>
    <t>Definir la estrategia: Evitar, Reducir, Compartir o Asumir, registrando controles generales y responsables de implementación.</t>
  </si>
  <si>
    <t>Reducir la probabilidad o impacto del riesgo hasta niveles aceptables.</t>
  </si>
  <si>
    <t>Define acciones de tratamiento y responsables.</t>
  </si>
  <si>
    <t>Apoya técnicamente la definición de tratamiento.</t>
  </si>
  <si>
    <t>Verifica la coherencia de la estrategia de tratamiento.</t>
  </si>
  <si>
    <t>Verificar evidencia de aplicación, analizar hallazgos de auditoría y calificar la efectividad (Efectivo, Con deficiencias o Inefectivo).</t>
  </si>
  <si>
    <t>Evaluar el desempeño real de los controles y proponer ajustes.</t>
  </si>
  <si>
    <t>Aplica y evalúa los controles en el proceso.</t>
  </si>
  <si>
    <t>Analiza la efectividad y propone ajustes técnicos.</t>
  </si>
  <si>
    <t>Verifica la eficacia de los controles y emite recomendaciones.</t>
  </si>
  <si>
    <t>Registrar si el riesgo se materializó (Sí/No) y activar la hoja de registro post-evento.</t>
  </si>
  <si>
    <t>Garantizar trazabilidad y conexión entre la matriz y el evento real.</t>
  </si>
  <si>
    <t>Reporta el evento y diligencia el registro inicial.</t>
  </si>
  <si>
    <t>Valida la información registrada y activa seguimiento técnico.</t>
  </si>
  <si>
    <t>Supervisa el registro y su incorporación al análisis institucional.</t>
  </si>
  <si>
    <t>12. Comunicación, reporte y mejora continua</t>
  </si>
  <si>
    <t>Difundir los resultados, aprendizajes y acciones correctivas en los comités de gestión y control interno.</t>
  </si>
  <si>
    <t>Garantizar transparencia, trazabilidad y aprendizaje organizacional.</t>
  </si>
  <si>
    <t>Informes de seguimiento, actas de comités, actualizaciones SIGI, planes de mejora.</t>
  </si>
  <si>
    <t>Reporta resultados y actualiza el proceso.</t>
  </si>
  <si>
    <t>Consolida informes institucionales de riesgo.</t>
  </si>
  <si>
    <t>Evalúa cumplimiento y emite recomendaciones de mejora.</t>
  </si>
  <si>
    <t>Analizar el riesgo identificado, detallando sus causas directas e indirectas, las consecuencias potenciales y su nivel de exposición. Asignar la probabilidad y el impacto conforme a la escala institucional, determinando la zona de riesgo (Alto, Medio o Bajo).</t>
  </si>
  <si>
    <t>Comprender las fuentes que originan el riesgo y los efectos que puede generar, para establecer una valoración objetiva y priorizar su tratamiento.</t>
  </si>
  <si>
    <t>F-DE-01 Matriz de riesgo de procesos (causas, consecuencias, probabilidad, impacto y zona de riesgo); mapa de calor institucional.</t>
  </si>
  <si>
    <t>F-DE-01 Matriz de riesgo de procesos (tratamiento del riesgo)</t>
  </si>
  <si>
    <t>Analizar la suficiencia y pertinencia del control definido, considerando: la descripción del control, su definición y calificación (adecuado, parcialmente adecuado, inadecuado), el tipo de control (manual o automático), la segregación de funciones (si existe o no) y la clase (preventivo, detectivo o correctivo).</t>
  </si>
  <si>
    <t>Determinar si el diseño del control es coherente con el riesgo que busca mitigar, si cumple con los criterios de segregación y oportunidad, y si puede aplicarse de manera verificable y sostenible.</t>
  </si>
  <si>
    <t xml:space="preserve">F-DE-01 Matriz de riesgo de procesos (descripción del control, definición y calificaciónd el control, tipo de control, segregación de controles, clase) </t>
  </si>
  <si>
    <t>Evalúa los controles implementados en su proceso y registra la información completa en el formato F-PE-01.</t>
  </si>
  <si>
    <t>6. Evaluación del diseño del control</t>
  </si>
  <si>
    <t>Verifica la coherencia técnica entre el diseño del control y el riesgo tratado; asesora en la calificación.</t>
  </si>
  <si>
    <t>Comprueba la integridad del diseño, la segregación de funciones y la trazabilidad documental.</t>
  </si>
  <si>
    <t>F-DE-01 Matriz de riesgo de procesos (evidencia de aplicación, hallazgo de auditoria)</t>
  </si>
  <si>
    <t>7. Evaluación de la efectividad de los controles</t>
  </si>
  <si>
    <t>8. Riesgo materializado (registro primario)</t>
  </si>
  <si>
    <r>
      <rPr>
        <b/>
        <sz val="9"/>
        <color theme="1"/>
        <rFont val="Century Gothic"/>
        <family val="2"/>
      </rPr>
      <t>Actualizado</t>
    </r>
    <r>
      <rPr>
        <sz val="9"/>
        <color theme="1"/>
        <rFont val="Century Gothic"/>
        <family val="2"/>
      </rPr>
      <t>: 24 julio 2025</t>
    </r>
  </si>
  <si>
    <t>Identifica y documenta el riesgo de acuerdo al contexto del proceso.</t>
  </si>
  <si>
    <t>4. Clasificación especial del riesgo (MECI)</t>
  </si>
  <si>
    <t>F-DE-01 Matriz de riesgo de procesos (Riesgo fraude, corrupción, daño antijurídico)</t>
  </si>
  <si>
    <t>Garantizar tratamiento diferenciado y articulación con PTEP (Programa de transparencia y ética pública) y PPDA (Política de prevención del daño antijurídico).</t>
  </si>
  <si>
    <t>F-DE-01 Matriz de riesgo de procesos (tratamiento materialización)</t>
  </si>
  <si>
    <t>9. Plan y seguimiento del tratamiento del riesgo materializado</t>
  </si>
  <si>
    <t>Cuando un riesgo identificado en la matriz F-PE-01 se materializa, se activa el procedimiento del Instructivo I-PE-05 Tratamiento del Riesgo Materializado V.01. El líder del proceso, con apoyo del Gestor de Riesgos, elabora el Formato F-PE-03 Plan de tratamiento del riesgo materializado, definiendo acciones correctivas o preventivas, responsables, plazos, recursos e indicadores.
El seguimiento operativo de esas acciones se registra en la Hoja “Tratamiento de Materialización” de la F-PE-01, donde se consignan avances, evidencias y verificaciones de cumplimiento.</t>
  </si>
  <si>
    <t>Establecer, ejecutar y hacer seguimiento al plan de tratamiento frente a la materialización de un riesgo, asegurando que las medidas adoptadas sean efectivas y documentadas.</t>
  </si>
  <si>
    <t>Formula e implementa el plan, actualiza avances en la hoja de materialización y reporta resultados.</t>
  </si>
  <si>
    <t>Asesora la definición del plan, valida acciones e indicadores y consolida la información institucional.</t>
  </si>
  <si>
    <t>Verifica la trazabilidad entre plan y seguimiento, evalúa la efectividad y emite observaciones o recomendaciones.</t>
  </si>
  <si>
    <t>10. Monitoreo y seguimiento general de riesgos</t>
  </si>
  <si>
    <t>Ejecutar el seguimiento periódico a los riesgos institucionales registrados en la F-PE-01, verificando la aplicación de los controles, la efectividad de los tratamientos y la actualización de la valoración.</t>
  </si>
  <si>
    <t>Garantizar la trazabilidad y actualización continua de los riesgos institucionales, fortalecer la articulación entre las líneas de defensa y generar información confiable para los informes semestrales de gestión y riesgos corporativos.</t>
  </si>
  <si>
    <t>Formato F-PE-01 – Matriz de Riesgos de Procesos (monitoreo y/o seguimiento).</t>
  </si>
  <si>
    <t>Realiza el monitoreo/seguimiento operativo, actualiza avances, controles y observaciones en la F-PE-01.</t>
  </si>
  <si>
    <t>Efectúa el seguimiento técnico, valida la información registrada por los procesos y consolida resultados institucionales.</t>
  </si>
  <si>
    <t>Desarrolla la evaluación de la gestión del riesgo, revisando eficacia, cumplimiento y cierre de observaciones, y formula recomendaciones de mejora.</t>
  </si>
  <si>
    <t>Con base en la información de las F-PE-01 y F-PE-03, el Gestor de Riesgos elabora semestralmente los informes de gestión y riesgos corporativos, presentando el estado general, efectividad de controles y avances.</t>
  </si>
  <si>
    <t>Disponer de información consolidada que permita a la Alta Dirección tomar decisiones informadas y fortalecer la gestión de riesgos.</t>
  </si>
  <si>
    <t>Suministra información y evidencia de seguimiento de su matriz.</t>
  </si>
  <si>
    <t>Consolida resultados, analiza tendencias y elabora informes institucionales.</t>
  </si>
  <si>
    <t>Revisa la coherencia y completitud de los informes y emite observaciones.</t>
  </si>
  <si>
    <t>11. Consolidación y reporte institucional de la gestión de riesgos corporativos</t>
  </si>
  <si>
    <t>Informes semestrales de gestión y riesgos corporativos; actas, correos.</t>
  </si>
  <si>
    <t>Alinear la gestión del riesgo con los objetivos institucionales y el marco estratégico (PGAR, PAI, PTEP, SIGI).</t>
  </si>
  <si>
    <t>F-DE-01 Matriz de riesgo de procesos (identificación del riesgo y tipo)</t>
  </si>
  <si>
    <t>F-PE-03 Plan de Tratamiento del Riesgo Materializado
F-PE-01 – Hoja Tratamiento de Materialización
I-PE-05 Tratamiento del Riesgo Materializado</t>
  </si>
  <si>
    <t>1ª Línea de defensa (Líder de Proceso/jefe oficina/responsables)</t>
  </si>
  <si>
    <t>CORPORACIÓN AUTONOMA REGIONAL DE LAS CUENCAS DE LOS RÍOS NEGRO Y NARE -CORNARE</t>
  </si>
  <si>
    <r>
      <t xml:space="preserve">Existe el riesgo de </t>
    </r>
    <r>
      <rPr>
        <b/>
        <sz val="11"/>
        <color theme="1"/>
        <rFont val="Arial"/>
        <family val="2"/>
      </rPr>
      <t>concentración de autoridad o extralimitación de funciones por parte de la alta dirección o de los servidores públicos de la entidad</t>
    </r>
    <r>
      <rPr>
        <sz val="11"/>
        <color theme="1"/>
        <rFont val="Arial"/>
        <family val="2"/>
      </rPr>
      <t>, debido a presiones indebidas, abuso de poder o ausencia de controles jerárquicos claros, lo que podría generar conflictos de interés, procesos disciplinarios y deterioro de la credibilidad institucional.</t>
    </r>
  </si>
  <si>
    <r>
      <t xml:space="preserve">Existe el riesgo de que la </t>
    </r>
    <r>
      <rPr>
        <b/>
        <sz val="11"/>
        <rFont val="Arial"/>
        <family val="2"/>
      </rPr>
      <t>participación ciudadana no sea reconocida en la formulación y el desarrollo de proyectos</t>
    </r>
    <r>
      <rPr>
        <sz val="11"/>
        <rFont val="Arial"/>
        <family val="2"/>
      </rPr>
      <t>, debido a presiones externas o conductas contrarias a los principios de ética e integridad, lo que podría favorecer intereses particulares, generar pérdida de confianza ciudadana y afectar la transparencia en la gestión institucional.</t>
    </r>
  </si>
  <si>
    <r>
      <t xml:space="preserve">Existe el riesgo de que la </t>
    </r>
    <r>
      <rPr>
        <b/>
        <sz val="11"/>
        <rFont val="Arial"/>
        <family val="2"/>
      </rPr>
      <t>participación ciudadana no sea considerada de manera efectiva en los ejercicios de planificación ambiental regional de la Corporación</t>
    </r>
    <r>
      <rPr>
        <sz val="11"/>
        <rFont val="Arial"/>
        <family val="2"/>
      </rPr>
      <t>, debido a convocatorias parciales, falta de transparencia o presiones externas, lo que podría favorecer intereses particulares, generar pérdida de confianza institucional y afectar la legitimidad de los procesos de gestión ambiental.</t>
    </r>
  </si>
  <si>
    <r>
      <t xml:space="preserve">Existe el riesgo de </t>
    </r>
    <r>
      <rPr>
        <b/>
        <sz val="11"/>
        <color theme="1"/>
        <rFont val="Arial"/>
        <family val="2"/>
      </rPr>
      <t>manipulación de la información institucional en comunicados de prensa oficiales, debido a presiones externas</t>
    </r>
    <r>
      <rPr>
        <sz val="11"/>
        <color theme="1"/>
        <rFont val="Arial"/>
        <family val="2"/>
      </rPr>
      <t>, incumplimiento de los protocolos de comunicación o conductas contrarias a los principios éticos y de transparencia, lo que podría favorecer intereses particulares, afectar la imagen institucional y generar sanciones administrativas o disciplinarias.</t>
    </r>
  </si>
  <si>
    <r>
      <t xml:space="preserve">Posibilidad de </t>
    </r>
    <r>
      <rPr>
        <b/>
        <sz val="11"/>
        <rFont val="Arial"/>
        <family val="2"/>
      </rPr>
      <t>Omisión y/o encubrimiento en el desarrollo de ejercicios de evaluación de la gestión y de los resultados durante la revisión y verificación de situaciones o hechos anómalos o irregulares conocidos o evidenciados</t>
    </r>
    <r>
      <rPr>
        <sz val="11"/>
        <rFont val="Arial"/>
        <family val="2"/>
      </rPr>
      <t xml:space="preserve"> para favorecimiento propio de los funcionarios evaluadores o para terceros.</t>
    </r>
  </si>
  <si>
    <r>
      <t xml:space="preserve">Posibilidad de </t>
    </r>
    <r>
      <rPr>
        <b/>
        <sz val="11"/>
        <rFont val="Arial"/>
        <family val="2"/>
      </rPr>
      <t>Presentación y/o Reporte de informes de auditoría, de seguimientos, de evaluación con información sesgada</t>
    </r>
    <r>
      <rPr>
        <sz val="11"/>
        <rFont val="Arial"/>
        <family val="2"/>
      </rPr>
      <t xml:space="preserve"> (no verdadera, parcial) a las partes interesadas internas o externas.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</si>
</sst>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1"/>
      <color theme="1"/>
      <name val="Calibri"/>
      <family val="2"/>
      <scheme val="minor"/>
    </font>
    <font>
      <b/>
      <sz val="11"/>
      <color theme="1"/>
      <name val="Calibri"/>
      <family val="2"/>
      <scheme val="minor"/>
    </font>
    <font>
      <sz val="11"/>
      <color rgb="FF000000"/>
      <name val="Arial"/>
      <family val="2"/>
    </font>
    <font>
      <sz val="9"/>
      <name val="Arial"/>
      <family val="2"/>
    </font>
    <font>
      <sz val="12"/>
      <name val="Arial"/>
      <family val="2"/>
    </font>
    <font>
      <sz val="11"/>
      <name val="Arial"/>
      <family val="2"/>
    </font>
    <font>
      <sz val="11"/>
      <color theme="1"/>
      <name val="Calibri"/>
      <family val="2"/>
    </font>
    <font>
      <b/>
      <sz val="11"/>
      <color rgb="FF000000"/>
      <name val="Calibri"/>
      <family val="2"/>
    </font>
    <font>
      <b/>
      <sz val="9"/>
      <color rgb="FFFFFFFF"/>
      <name val="Arial"/>
      <family val="2"/>
    </font>
    <font>
      <b/>
      <sz val="10"/>
      <color rgb="FFFFFFFF"/>
      <name val="Arial"/>
      <family val="2"/>
    </font>
    <font>
      <b/>
      <sz val="14"/>
      <color rgb="FF525252"/>
      <name val="Arial"/>
      <family val="2"/>
    </font>
    <font>
      <b/>
      <sz val="11"/>
      <color rgb="FFFFFFFF"/>
      <name val="Calibri"/>
      <family val="2"/>
    </font>
    <font>
      <b/>
      <u/>
      <sz val="11"/>
      <color rgb="FF000000"/>
      <name val="Calibri"/>
      <family val="2"/>
    </font>
    <font>
      <b/>
      <sz val="9"/>
      <name val="Arial"/>
      <family val="2"/>
    </font>
    <font>
      <sz val="10"/>
      <color rgb="FFFF0000"/>
      <name val="Calibri"/>
      <family val="2"/>
      <scheme val="minor"/>
    </font>
    <font>
      <b/>
      <sz val="11"/>
      <color rgb="FF000000"/>
      <name val="Century Gothic"/>
      <family val="2"/>
    </font>
    <font>
      <sz val="11"/>
      <color theme="1"/>
      <name val="Century Gothic"/>
      <family val="2"/>
    </font>
    <font>
      <b/>
      <sz val="11"/>
      <name val="Century Gothic"/>
      <family val="2"/>
    </font>
    <font>
      <b/>
      <sz val="11"/>
      <color theme="1"/>
      <name val="Century Gothic"/>
      <family val="2"/>
    </font>
    <font>
      <b/>
      <sz val="11"/>
      <color rgb="FF000000"/>
      <name val="Arial"/>
      <family val="2"/>
    </font>
    <font>
      <b/>
      <sz val="11"/>
      <name val="Arial"/>
      <family val="2"/>
    </font>
    <font>
      <sz val="11"/>
      <color rgb="FF92D050"/>
      <name val="Arial"/>
      <family val="2"/>
    </font>
    <font>
      <sz val="11"/>
      <color rgb="FFFFFFFF"/>
      <name val="Arial"/>
      <family val="2"/>
    </font>
    <font>
      <sz val="11"/>
      <color theme="1"/>
      <name val="Arial"/>
      <family val="2"/>
    </font>
    <font>
      <b/>
      <sz val="11"/>
      <color rgb="FF2F75B5"/>
      <name val="Arial"/>
      <family val="2"/>
    </font>
    <font>
      <b/>
      <sz val="16"/>
      <color rgb="FF00B050"/>
      <name val="Arial"/>
      <family val="2"/>
    </font>
    <font>
      <b/>
      <sz val="10"/>
      <color rgb="FF000000"/>
      <name val="Arial"/>
      <family val="2"/>
    </font>
    <font>
      <sz val="10"/>
      <name val="Arial"/>
      <family val="2"/>
    </font>
    <font>
      <u/>
      <sz val="10"/>
      <color indexed="12"/>
      <name val="Arial"/>
      <family val="2"/>
    </font>
    <font>
      <strike/>
      <sz val="11"/>
      <name val="Arial"/>
      <family val="2"/>
    </font>
    <font>
      <b/>
      <sz val="11"/>
      <color theme="1"/>
      <name val="Shree Devanagari 714"/>
      <family val="2"/>
    </font>
    <font>
      <sz val="11"/>
      <name val="Shree Devanagari 714"/>
      <family val="2"/>
    </font>
    <font>
      <sz val="11"/>
      <color theme="1"/>
      <name val="Shree Devanagari 714"/>
      <family val="2"/>
    </font>
    <font>
      <sz val="11"/>
      <color indexed="8"/>
      <name val="Calibri"/>
      <family val="2"/>
    </font>
    <font>
      <b/>
      <sz val="14"/>
      <color indexed="8"/>
      <name val="Arial Narrow"/>
      <family val="2"/>
    </font>
    <font>
      <sz val="9"/>
      <color indexed="8"/>
      <name val="Arial Narrow"/>
      <family val="2"/>
    </font>
    <font>
      <b/>
      <sz val="14"/>
      <color indexed="10"/>
      <name val="Arial Narrow"/>
      <family val="2"/>
    </font>
    <font>
      <b/>
      <sz val="14"/>
      <color indexed="52"/>
      <name val="Arial Narrow"/>
      <family val="2"/>
    </font>
    <font>
      <b/>
      <sz val="14"/>
      <color indexed="53"/>
      <name val="Arial Narrow"/>
      <family val="2"/>
    </font>
    <font>
      <b/>
      <sz val="10"/>
      <color indexed="10"/>
      <name val="Arial Narrow"/>
      <family val="2"/>
    </font>
    <font>
      <b/>
      <sz val="14"/>
      <color indexed="63"/>
      <name val="Arial Narrow"/>
      <family val="2"/>
    </font>
    <font>
      <b/>
      <sz val="10"/>
      <color indexed="53"/>
      <name val="Arial Narrow"/>
      <family val="2"/>
    </font>
    <font>
      <b/>
      <sz val="10"/>
      <color indexed="52"/>
      <name val="Arial Narrow"/>
      <family val="2"/>
    </font>
    <font>
      <b/>
      <sz val="10"/>
      <color indexed="63"/>
      <name val="Arial Narrow"/>
      <family val="2"/>
    </font>
    <font>
      <b/>
      <sz val="10"/>
      <color indexed="8"/>
      <name val="Arial Narrow"/>
      <family val="2"/>
    </font>
    <font>
      <b/>
      <sz val="11"/>
      <color indexed="8"/>
      <name val="Arial Narrow"/>
      <family val="2"/>
    </font>
    <font>
      <sz val="11"/>
      <color indexed="8"/>
      <name val="Arial Narrow"/>
      <family val="2"/>
    </font>
    <font>
      <sz val="11"/>
      <color indexed="10"/>
      <name val="Arial Narrow"/>
      <family val="2"/>
    </font>
    <font>
      <sz val="10"/>
      <color indexed="10"/>
      <name val="Arial Narrow"/>
      <family val="2"/>
    </font>
    <font>
      <sz val="10"/>
      <color indexed="53"/>
      <name val="Arial Narrow"/>
      <family val="2"/>
    </font>
    <font>
      <sz val="10"/>
      <color indexed="52"/>
      <name val="Arial Narrow"/>
      <family val="2"/>
    </font>
    <font>
      <sz val="10"/>
      <color indexed="63"/>
      <name val="Arial Narrow"/>
      <family val="2"/>
    </font>
    <font>
      <sz val="10"/>
      <color indexed="8"/>
      <name val="Arial Narrow"/>
      <family val="2"/>
    </font>
    <font>
      <b/>
      <sz val="11"/>
      <color theme="1"/>
      <name val="Arial"/>
      <family val="2"/>
    </font>
    <font>
      <sz val="9"/>
      <color rgb="FF000000"/>
      <name val="Arial"/>
      <family val="2"/>
    </font>
    <font>
      <sz val="11"/>
      <color theme="1"/>
      <name val="Calibri"/>
      <family val="2"/>
      <scheme val="minor"/>
    </font>
    <font>
      <sz val="9"/>
      <color theme="1"/>
      <name val="Century Gothic"/>
      <family val="2"/>
    </font>
    <font>
      <b/>
      <sz val="9"/>
      <color theme="1"/>
      <name val="Century Gothic"/>
      <family val="2"/>
    </font>
  </fonts>
  <fills count="40">
    <fill>
      <patternFill patternType="none"/>
    </fill>
    <fill>
      <patternFill patternType="gray125"/>
    </fill>
    <fill>
      <patternFill patternType="solid">
        <fgColor rgb="FFFFFFFF"/>
        <bgColor rgb="FF000000"/>
      </patternFill>
    </fill>
    <fill>
      <patternFill patternType="solid">
        <fgColor rgb="FFFFFF00"/>
        <bgColor rgb="FF000000"/>
      </patternFill>
    </fill>
    <fill>
      <patternFill patternType="solid">
        <fgColor rgb="FFA9D08E"/>
        <bgColor rgb="FF000000"/>
      </patternFill>
    </fill>
    <fill>
      <patternFill patternType="solid">
        <fgColor rgb="FF00B050"/>
        <bgColor rgb="FF000000"/>
      </patternFill>
    </fill>
    <fill>
      <patternFill patternType="solid">
        <fgColor rgb="FF7B7B7B"/>
        <bgColor rgb="FF000000"/>
      </patternFill>
    </fill>
    <fill>
      <patternFill patternType="solid">
        <fgColor rgb="FFFF0000"/>
        <bgColor rgb="FF000000"/>
      </patternFill>
    </fill>
    <fill>
      <patternFill patternType="solid">
        <fgColor rgb="FF92D050"/>
        <bgColor rgb="FF000000"/>
      </patternFill>
    </fill>
    <fill>
      <patternFill patternType="solid">
        <fgColor rgb="FFC00000"/>
        <bgColor rgb="FF000000"/>
      </patternFill>
    </fill>
    <fill>
      <patternFill patternType="solid">
        <fgColor rgb="FFC65911"/>
        <bgColor rgb="FF000000"/>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C00000"/>
        <bgColor indexed="64"/>
      </patternFill>
    </fill>
    <fill>
      <patternFill patternType="solid">
        <fgColor theme="0"/>
        <bgColor rgb="FF000000"/>
      </patternFill>
    </fill>
    <fill>
      <patternFill patternType="solid">
        <fgColor theme="9" tint="0.59999389629810485"/>
        <bgColor rgb="FF000000"/>
      </patternFill>
    </fill>
    <fill>
      <patternFill patternType="solid">
        <fgColor theme="5" tint="-0.249977111117893"/>
        <bgColor rgb="FF000000"/>
      </patternFill>
    </fill>
    <fill>
      <patternFill patternType="solid">
        <fgColor rgb="FF00B0F0"/>
        <bgColor rgb="FF000000"/>
      </patternFill>
    </fill>
    <fill>
      <patternFill patternType="solid">
        <fgColor theme="0" tint="-0.14999847407452621"/>
        <bgColor rgb="FF000000"/>
      </patternFill>
    </fill>
    <fill>
      <patternFill patternType="solid">
        <fgColor theme="3" tint="0.59999389629810485"/>
        <bgColor rgb="FF000000"/>
      </patternFill>
    </fill>
    <fill>
      <patternFill patternType="solid">
        <fgColor rgb="FF00B0F0"/>
        <bgColor indexed="64"/>
      </patternFill>
    </fill>
    <fill>
      <patternFill patternType="solid">
        <fgColor rgb="FF00B050"/>
        <bgColor indexed="64"/>
      </patternFill>
    </fill>
    <fill>
      <patternFill patternType="solid">
        <fgColor rgb="FF009999"/>
        <bgColor rgb="FF000000"/>
      </patternFill>
    </fill>
    <fill>
      <patternFill patternType="solid">
        <fgColor rgb="FFCECC66"/>
        <bgColor rgb="FF000000"/>
      </patternFill>
    </fill>
    <fill>
      <patternFill patternType="solid">
        <fgColor theme="0" tint="-0.499984740745262"/>
        <bgColor rgb="FF000000"/>
      </patternFill>
    </fill>
    <fill>
      <patternFill patternType="solid">
        <fgColor theme="8" tint="0.79998168889431442"/>
        <bgColor rgb="FF000000"/>
      </patternFill>
    </fill>
    <fill>
      <patternFill patternType="solid">
        <fgColor theme="0" tint="-0.14999847407452621"/>
        <bgColor indexed="64"/>
      </patternFill>
    </fill>
    <fill>
      <patternFill patternType="solid">
        <fgColor indexed="65"/>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F4B084"/>
        <bgColor indexed="64"/>
      </patternFill>
    </fill>
    <fill>
      <patternFill patternType="solid">
        <fgColor rgb="FFFFE699"/>
        <bgColor indexed="64"/>
      </patternFill>
    </fill>
    <fill>
      <patternFill patternType="solid">
        <fgColor rgb="FFFCE4D6"/>
        <bgColor indexed="64"/>
      </patternFill>
    </fill>
    <fill>
      <patternFill patternType="solid">
        <fgColor rgb="FFA9D08E"/>
        <bgColor indexed="64"/>
      </patternFill>
    </fill>
    <fill>
      <patternFill patternType="solid">
        <fgColor rgb="FFD0CECE"/>
        <bgColor indexed="64"/>
      </patternFill>
    </fill>
    <fill>
      <patternFill patternType="solid">
        <fgColor rgb="FFCECC66"/>
        <bgColor indexed="64"/>
      </patternFill>
    </fill>
    <fill>
      <patternFill patternType="solid">
        <fgColor theme="7" tint="0.59999389629810485"/>
        <bgColor indexed="64"/>
      </patternFill>
    </fill>
    <fill>
      <patternFill patternType="solid">
        <fgColor rgb="FF2F7E3F"/>
        <bgColor rgb="FF2F7E3F"/>
      </patternFill>
    </fill>
  </fills>
  <borders count="73">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top style="medium">
        <color indexed="64"/>
      </top>
      <bottom style="thin">
        <color indexed="64"/>
      </bottom>
      <diagonal/>
    </border>
    <border>
      <left/>
      <right/>
      <top/>
      <bottom style="medium">
        <color indexed="64"/>
      </bottom>
      <diagonal/>
    </border>
    <border>
      <left style="medium">
        <color rgb="FFCCCCCC"/>
      </left>
      <right style="medium">
        <color rgb="FFCCCCCC"/>
      </right>
      <top style="medium">
        <color rgb="FFCCCCCC"/>
      </top>
      <bottom style="medium">
        <color rgb="FFCCCCCC"/>
      </bottom>
      <diagonal/>
    </border>
    <border>
      <left style="thick">
        <color rgb="FF375623"/>
      </left>
      <right style="thin">
        <color rgb="FF375623"/>
      </right>
      <top style="thick">
        <color rgb="FF375623"/>
      </top>
      <bottom style="thin">
        <color rgb="FF375623"/>
      </bottom>
      <diagonal/>
    </border>
    <border>
      <left style="thin">
        <color rgb="FF375623"/>
      </left>
      <right style="thin">
        <color rgb="FF375623"/>
      </right>
      <top style="thick">
        <color rgb="FF375623"/>
      </top>
      <bottom style="thin">
        <color rgb="FF375623"/>
      </bottom>
      <diagonal/>
    </border>
    <border>
      <left style="thin">
        <color rgb="FF375623"/>
      </left>
      <right style="thick">
        <color rgb="FF375623"/>
      </right>
      <top style="thick">
        <color rgb="FF375623"/>
      </top>
      <bottom style="thin">
        <color rgb="FF375623"/>
      </bottom>
      <diagonal/>
    </border>
    <border>
      <left style="thick">
        <color rgb="FF375623"/>
      </left>
      <right style="thin">
        <color rgb="FF375623"/>
      </right>
      <top style="thin">
        <color rgb="FF375623"/>
      </top>
      <bottom style="thin">
        <color rgb="FF375623"/>
      </bottom>
      <diagonal/>
    </border>
    <border>
      <left style="thin">
        <color rgb="FF375623"/>
      </left>
      <right style="thin">
        <color rgb="FF375623"/>
      </right>
      <top style="thin">
        <color rgb="FF375623"/>
      </top>
      <bottom style="thin">
        <color rgb="FF375623"/>
      </bottom>
      <diagonal/>
    </border>
    <border>
      <left style="thin">
        <color rgb="FF375623"/>
      </left>
      <right style="thick">
        <color rgb="FF375623"/>
      </right>
      <top style="thin">
        <color rgb="FF375623"/>
      </top>
      <bottom style="thin">
        <color rgb="FF375623"/>
      </bottom>
      <diagonal/>
    </border>
    <border>
      <left style="thick">
        <color rgb="FF375623"/>
      </left>
      <right style="thin">
        <color rgb="FF375623"/>
      </right>
      <top style="thin">
        <color rgb="FF375623"/>
      </top>
      <bottom style="thick">
        <color rgb="FF375623"/>
      </bottom>
      <diagonal/>
    </border>
    <border>
      <left style="thin">
        <color rgb="FF375623"/>
      </left>
      <right style="thin">
        <color rgb="FF375623"/>
      </right>
      <top style="thin">
        <color rgb="FF375623"/>
      </top>
      <bottom style="thick">
        <color rgb="FF375623"/>
      </bottom>
      <diagonal/>
    </border>
    <border>
      <left style="thin">
        <color rgb="FF375623"/>
      </left>
      <right style="thick">
        <color rgb="FF375623"/>
      </right>
      <top style="thin">
        <color rgb="FF375623"/>
      </top>
      <bottom style="thick">
        <color rgb="FF375623"/>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style="medium">
        <color indexed="64"/>
      </right>
      <top style="thin">
        <color indexed="64"/>
      </top>
      <bottom/>
      <diagonal/>
    </border>
    <border>
      <left style="thick">
        <color theme="0"/>
      </left>
      <right style="thick">
        <color theme="0"/>
      </right>
      <top/>
      <bottom style="thick">
        <color theme="0"/>
      </bottom>
      <diagonal/>
    </border>
    <border>
      <left style="thick">
        <color theme="0"/>
      </left>
      <right style="thick">
        <color theme="0"/>
      </right>
      <top style="thick">
        <color theme="0"/>
      </top>
      <bottom style="thick">
        <color theme="0"/>
      </bottom>
      <diagonal/>
    </border>
    <border>
      <left style="medium">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right style="medium">
        <color auto="1"/>
      </right>
      <top style="medium">
        <color auto="1"/>
      </top>
      <bottom style="dotted">
        <color auto="1"/>
      </bottom>
      <diagonal/>
    </border>
    <border>
      <left style="medium">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right style="medium">
        <color auto="1"/>
      </right>
      <top style="dotted">
        <color auto="1"/>
      </top>
      <bottom style="dotted">
        <color auto="1"/>
      </bottom>
      <diagonal/>
    </border>
    <border>
      <left style="medium">
        <color auto="1"/>
      </left>
      <right style="dotted">
        <color auto="1"/>
      </right>
      <top/>
      <bottom/>
      <diagonal/>
    </border>
    <border>
      <left style="dotted">
        <color auto="1"/>
      </left>
      <right style="dotted">
        <color auto="1"/>
      </right>
      <top/>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medium">
        <color auto="1"/>
      </left>
      <right style="medium">
        <color auto="1"/>
      </right>
      <top style="medium">
        <color auto="1"/>
      </top>
      <bottom style="dotted">
        <color auto="1"/>
      </bottom>
      <diagonal/>
    </border>
    <border>
      <left style="medium">
        <color auto="1"/>
      </left>
      <right style="dotted">
        <color auto="1"/>
      </right>
      <top/>
      <bottom style="dotted">
        <color auto="1"/>
      </bottom>
      <diagonal/>
    </border>
    <border>
      <left style="dotted">
        <color auto="1"/>
      </left>
      <right style="dotted">
        <color auto="1"/>
      </right>
      <top/>
      <bottom style="dotted">
        <color auto="1"/>
      </bottom>
      <diagonal/>
    </border>
    <border>
      <left/>
      <right style="medium">
        <color auto="1"/>
      </right>
      <top/>
      <bottom style="dotted">
        <color auto="1"/>
      </bottom>
      <diagonal/>
    </border>
    <border>
      <left style="medium">
        <color auto="1"/>
      </left>
      <right style="medium">
        <color auto="1"/>
      </right>
      <top style="dotted">
        <color auto="1"/>
      </top>
      <bottom style="dotted">
        <color auto="1"/>
      </bottom>
      <diagonal/>
    </border>
    <border>
      <left style="medium">
        <color auto="1"/>
      </left>
      <right style="dotted">
        <color auto="1"/>
      </right>
      <top/>
      <bottom style="medium">
        <color auto="1"/>
      </bottom>
      <diagonal/>
    </border>
    <border>
      <left style="dotted">
        <color auto="1"/>
      </left>
      <right style="dotted">
        <color auto="1"/>
      </right>
      <top/>
      <bottom style="medium">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4.9989318521683403E-2"/>
      </left>
      <right style="thin">
        <color theme="0" tint="-4.9989318521683403E-2"/>
      </right>
      <top style="thin">
        <color theme="0" tint="-4.9989318521683403E-2"/>
      </top>
      <bottom/>
      <diagonal/>
    </border>
    <border>
      <left style="medium">
        <color indexed="64"/>
      </left>
      <right style="thin">
        <color indexed="64"/>
      </right>
      <top/>
      <bottom/>
      <diagonal/>
    </border>
  </borders>
  <cellStyleXfs count="5">
    <xf numFmtId="0" fontId="0" fillId="0" borderId="0"/>
    <xf numFmtId="0" fontId="4" fillId="0" borderId="0"/>
    <xf numFmtId="0" fontId="27" fillId="0" borderId="0"/>
    <xf numFmtId="0" fontId="28" fillId="0" borderId="0" applyNumberFormat="0" applyFill="0" applyBorder="0" applyAlignment="0" applyProtection="0">
      <alignment vertical="top"/>
      <protection locked="0"/>
    </xf>
    <xf numFmtId="9" fontId="55" fillId="0" borderId="0" applyFont="0" applyFill="0" applyBorder="0" applyAlignment="0" applyProtection="0"/>
  </cellStyleXfs>
  <cellXfs count="400">
    <xf numFmtId="0" fontId="0" fillId="0" borderId="0" xfId="0"/>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justify" vertical="center" wrapText="1"/>
    </xf>
    <xf numFmtId="0" fontId="2" fillId="0" borderId="16" xfId="0" applyFont="1" applyBorder="1" applyAlignment="1">
      <alignment horizontal="justify" vertical="center" wrapText="1"/>
    </xf>
    <xf numFmtId="0" fontId="2" fillId="0" borderId="0" xfId="0" applyFont="1" applyAlignment="1">
      <alignment horizontal="justify" vertical="center" wrapText="1"/>
    </xf>
    <xf numFmtId="0" fontId="6" fillId="0" borderId="0" xfId="0" applyFont="1"/>
    <xf numFmtId="0" fontId="8" fillId="6" borderId="21"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9" fillId="6" borderId="21" xfId="0" applyFont="1" applyFill="1" applyBorder="1" applyAlignment="1">
      <alignment horizontal="left" vertical="center" wrapText="1"/>
    </xf>
    <xf numFmtId="0" fontId="10" fillId="3" borderId="21" xfId="0" applyFont="1" applyFill="1" applyBorder="1" applyAlignment="1">
      <alignment horizontal="center" vertical="center"/>
    </xf>
    <xf numFmtId="0" fontId="10" fillId="7" borderId="21" xfId="0" applyFont="1" applyFill="1" applyBorder="1" applyAlignment="1">
      <alignment horizontal="center" vertical="center"/>
    </xf>
    <xf numFmtId="0" fontId="10" fillId="7" borderId="22" xfId="0" applyFont="1" applyFill="1" applyBorder="1" applyAlignment="1">
      <alignment horizontal="center" vertical="center"/>
    </xf>
    <xf numFmtId="0" fontId="10" fillId="8" borderId="21" xfId="0" applyFont="1" applyFill="1" applyBorder="1" applyAlignment="1">
      <alignment horizontal="center" vertical="center"/>
    </xf>
    <xf numFmtId="0" fontId="9" fillId="6" borderId="24" xfId="0" applyFont="1" applyFill="1" applyBorder="1" applyAlignment="1">
      <alignment horizontal="left" vertical="center" wrapText="1"/>
    </xf>
    <xf numFmtId="0" fontId="10" fillId="8" borderId="24" xfId="0" applyFont="1" applyFill="1" applyBorder="1" applyAlignment="1">
      <alignment horizontal="center" vertical="center"/>
    </xf>
    <xf numFmtId="0" fontId="10" fillId="3" borderId="25" xfId="0" applyFont="1" applyFill="1" applyBorder="1" applyAlignment="1">
      <alignment horizontal="center" vertical="center"/>
    </xf>
    <xf numFmtId="0" fontId="7" fillId="0" borderId="0" xfId="0" applyFont="1"/>
    <xf numFmtId="0" fontId="11" fillId="6" borderId="3" xfId="0" applyFont="1" applyFill="1" applyBorder="1" applyAlignment="1">
      <alignment horizontal="center" vertical="center"/>
    </xf>
    <xf numFmtId="0" fontId="11" fillId="6" borderId="26" xfId="0" applyFont="1" applyFill="1" applyBorder="1" applyAlignment="1">
      <alignment horizontal="center" vertical="center"/>
    </xf>
    <xf numFmtId="0" fontId="11" fillId="6" borderId="7" xfId="0" applyFont="1" applyFill="1" applyBorder="1" applyAlignment="1">
      <alignment horizontal="center" vertical="center"/>
    </xf>
    <xf numFmtId="0" fontId="12" fillId="0" borderId="0" xfId="0" applyFont="1"/>
    <xf numFmtId="0" fontId="11" fillId="6" borderId="3"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6" borderId="29" xfId="0" applyFont="1" applyFill="1" applyBorder="1" applyAlignment="1">
      <alignment horizontal="center" vertical="center" wrapText="1"/>
    </xf>
    <xf numFmtId="0" fontId="11" fillId="6" borderId="30" xfId="0" applyFont="1" applyFill="1" applyBorder="1" applyAlignment="1">
      <alignment horizontal="center" vertical="center"/>
    </xf>
    <xf numFmtId="0" fontId="7" fillId="0" borderId="0" xfId="0" applyFont="1" applyAlignment="1">
      <alignment horizontal="center" vertical="center"/>
    </xf>
    <xf numFmtId="0" fontId="13" fillId="2" borderId="31" xfId="0" applyFont="1" applyFill="1" applyBorder="1" applyAlignment="1">
      <alignment horizontal="left" vertical="center" wrapText="1"/>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6" fillId="9" borderId="32" xfId="0" applyFont="1" applyFill="1" applyBorder="1" applyAlignment="1">
      <alignment horizontal="center" vertical="center"/>
    </xf>
    <xf numFmtId="0" fontId="6" fillId="0" borderId="0" xfId="0" applyFont="1" applyAlignment="1">
      <alignment horizontal="center"/>
    </xf>
    <xf numFmtId="0" fontId="6" fillId="10" borderId="32" xfId="0" applyFont="1" applyFill="1" applyBorder="1" applyAlignment="1">
      <alignment horizontal="center" vertical="center"/>
    </xf>
    <xf numFmtId="0" fontId="6" fillId="3" borderId="32" xfId="0" applyFont="1" applyFill="1" applyBorder="1" applyAlignment="1">
      <alignment horizontal="center" vertical="center"/>
    </xf>
    <xf numFmtId="0" fontId="13" fillId="2" borderId="33" xfId="0" applyFont="1" applyFill="1" applyBorder="1" applyAlignment="1">
      <alignment horizontal="left" vertical="center" wrapText="1"/>
    </xf>
    <xf numFmtId="0" fontId="6" fillId="0" borderId="9" xfId="0" applyFont="1" applyBorder="1" applyAlignment="1">
      <alignment horizontal="center" vertical="center"/>
    </xf>
    <xf numFmtId="0" fontId="6" fillId="8" borderId="10" xfId="0" applyFont="1" applyFill="1" applyBorder="1" applyAlignment="1">
      <alignment horizontal="center" vertical="center"/>
    </xf>
    <xf numFmtId="0" fontId="6" fillId="9" borderId="0" xfId="0" applyFont="1" applyFill="1"/>
    <xf numFmtId="0" fontId="13" fillId="9" borderId="8" xfId="0" applyFont="1" applyFill="1" applyBorder="1" applyAlignment="1">
      <alignment horizontal="left" vertical="center" wrapText="1"/>
    </xf>
    <xf numFmtId="0" fontId="6" fillId="10" borderId="0" xfId="0" applyFont="1" applyFill="1"/>
    <xf numFmtId="0" fontId="13" fillId="10" borderId="8" xfId="0" applyFont="1" applyFill="1" applyBorder="1" applyAlignment="1">
      <alignment horizontal="left" vertical="center" wrapText="1"/>
    </xf>
    <xf numFmtId="0" fontId="6" fillId="3" borderId="0" xfId="0" applyFont="1" applyFill="1"/>
    <xf numFmtId="0" fontId="13" fillId="3" borderId="8" xfId="0" applyFont="1" applyFill="1" applyBorder="1" applyAlignment="1">
      <alignment horizontal="left" vertical="center" wrapText="1"/>
    </xf>
    <xf numFmtId="0" fontId="6" fillId="8" borderId="0" xfId="0" applyFont="1" applyFill="1"/>
    <xf numFmtId="0" fontId="13" fillId="8" borderId="8" xfId="0" applyFont="1" applyFill="1" applyBorder="1" applyAlignment="1">
      <alignment horizontal="left" vertical="center" wrapText="1"/>
    </xf>
    <xf numFmtId="0" fontId="0" fillId="0" borderId="0" xfId="0" applyAlignment="1">
      <alignment horizontal="left" vertical="center" wrapText="1"/>
    </xf>
    <xf numFmtId="0" fontId="14" fillId="11" borderId="0" xfId="0" applyFont="1" applyFill="1" applyAlignment="1">
      <alignment horizontal="justify" wrapText="1"/>
    </xf>
    <xf numFmtId="0" fontId="16" fillId="0" borderId="0" xfId="0" applyFont="1" applyAlignment="1">
      <alignment horizontal="justify" vertical="center" wrapText="1"/>
    </xf>
    <xf numFmtId="0" fontId="15" fillId="0" borderId="0" xfId="0" applyFont="1" applyAlignment="1">
      <alignment horizontal="justify" vertical="center" wrapText="1"/>
    </xf>
    <xf numFmtId="0" fontId="15" fillId="0" borderId="0" xfId="0" applyFont="1" applyAlignment="1">
      <alignment horizontal="center" vertical="center" wrapText="1"/>
    </xf>
    <xf numFmtId="9" fontId="16" fillId="0" borderId="0" xfId="0" applyNumberFormat="1" applyFont="1" applyAlignment="1">
      <alignment horizontal="center" vertical="center" wrapText="1"/>
    </xf>
    <xf numFmtId="0" fontId="16" fillId="0" borderId="0" xfId="0" applyFont="1" applyAlignment="1">
      <alignment horizontal="center" vertical="center" wrapText="1"/>
    </xf>
    <xf numFmtId="0" fontId="15" fillId="19" borderId="0" xfId="0" applyFont="1" applyFill="1" applyAlignment="1">
      <alignment horizontal="justify" vertical="center" wrapText="1"/>
    </xf>
    <xf numFmtId="9" fontId="15" fillId="19" borderId="0" xfId="0" applyNumberFormat="1" applyFont="1" applyFill="1" applyAlignment="1">
      <alignment horizontal="center" vertical="center" wrapText="1"/>
    </xf>
    <xf numFmtId="0" fontId="15" fillId="19" borderId="0" xfId="0" applyFont="1" applyFill="1" applyAlignment="1">
      <alignment horizontal="center" vertical="center" wrapText="1"/>
    </xf>
    <xf numFmtId="0" fontId="16" fillId="22" borderId="0" xfId="0" applyFont="1" applyFill="1" applyAlignment="1">
      <alignment horizontal="justify" vertical="center" wrapText="1"/>
    </xf>
    <xf numFmtId="0" fontId="15" fillId="5" borderId="0" xfId="0" applyFont="1" applyFill="1" applyAlignment="1">
      <alignment horizontal="justify" vertical="center" wrapText="1"/>
    </xf>
    <xf numFmtId="9" fontId="15" fillId="5" borderId="0" xfId="0" applyNumberFormat="1" applyFont="1" applyFill="1" applyAlignment="1">
      <alignment horizontal="center" vertical="center" wrapText="1"/>
    </xf>
    <xf numFmtId="0" fontId="15" fillId="5" borderId="0" xfId="0" applyFont="1" applyFill="1" applyAlignment="1">
      <alignment horizontal="center" vertical="center" wrapText="1"/>
    </xf>
    <xf numFmtId="0" fontId="16" fillId="23" borderId="0" xfId="0" applyFont="1" applyFill="1" applyAlignment="1">
      <alignment horizontal="justify" vertical="center" wrapText="1"/>
    </xf>
    <xf numFmtId="0" fontId="1" fillId="15" borderId="0" xfId="0" applyFont="1" applyFill="1" applyAlignment="1">
      <alignment horizontal="justify" vertical="center" wrapText="1"/>
    </xf>
    <xf numFmtId="0" fontId="1" fillId="14" borderId="0" xfId="0" applyFont="1" applyFill="1" applyAlignment="1">
      <alignment horizontal="justify" vertical="center" wrapText="1"/>
    </xf>
    <xf numFmtId="0" fontId="1" fillId="12" borderId="0" xfId="0" applyFont="1" applyFill="1" applyAlignment="1">
      <alignment horizontal="justify" vertical="center" wrapText="1"/>
    </xf>
    <xf numFmtId="0" fontId="1" fillId="13" borderId="0" xfId="0" applyFont="1" applyFill="1" applyAlignment="1">
      <alignment horizontal="justify" vertical="center" wrapText="1"/>
    </xf>
    <xf numFmtId="0" fontId="16" fillId="11" borderId="0" xfId="0" applyFont="1" applyFill="1" applyAlignment="1">
      <alignment vertical="center" wrapText="1"/>
    </xf>
    <xf numFmtId="0" fontId="18" fillId="13" borderId="0" xfId="0" applyFont="1" applyFill="1" applyAlignment="1">
      <alignment horizontal="justify" vertical="center" wrapText="1"/>
    </xf>
    <xf numFmtId="0" fontId="18" fillId="12" borderId="0" xfId="0" applyFont="1" applyFill="1" applyAlignment="1">
      <alignment horizontal="justify" vertical="center" wrapText="1"/>
    </xf>
    <xf numFmtId="0" fontId="18" fillId="14" borderId="0" xfId="0" applyFont="1" applyFill="1" applyAlignment="1">
      <alignment horizontal="justify" vertical="center" wrapText="1"/>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15" fillId="0" borderId="8" xfId="0" applyFont="1" applyBorder="1" applyAlignment="1">
      <alignment horizontal="justify" vertical="center" wrapText="1"/>
    </xf>
    <xf numFmtId="0" fontId="15" fillId="0" borderId="8" xfId="0" applyFont="1" applyBorder="1" applyAlignment="1">
      <alignment horizontal="center" vertical="center" wrapText="1"/>
    </xf>
    <xf numFmtId="0" fontId="15" fillId="0" borderId="12" xfId="0" applyFont="1" applyBorder="1" applyAlignment="1">
      <alignment horizontal="justify" vertical="center" wrapText="1"/>
    </xf>
    <xf numFmtId="0" fontId="16" fillId="0" borderId="8" xfId="0" applyFont="1" applyBorder="1" applyAlignment="1">
      <alignment horizontal="justify" vertical="center" wrapText="1"/>
    </xf>
    <xf numFmtId="9" fontId="16" fillId="0" borderId="8" xfId="0" applyNumberFormat="1" applyFont="1" applyBorder="1" applyAlignment="1">
      <alignment horizontal="center" vertical="center" wrapText="1"/>
    </xf>
    <xf numFmtId="0" fontId="16" fillId="0" borderId="8" xfId="0" applyFont="1" applyBorder="1" applyAlignment="1">
      <alignment horizontal="center" vertical="center" wrapText="1"/>
    </xf>
    <xf numFmtId="0" fontId="16" fillId="0" borderId="32" xfId="0" applyFont="1" applyBorder="1" applyAlignment="1">
      <alignment horizontal="justify" vertical="center" wrapText="1"/>
    </xf>
    <xf numFmtId="0" fontId="15" fillId="18" borderId="8" xfId="0" applyFont="1" applyFill="1" applyBorder="1" applyAlignment="1">
      <alignment horizontal="justify" vertical="center" wrapText="1"/>
    </xf>
    <xf numFmtId="9" fontId="15" fillId="18" borderId="8" xfId="0" applyNumberFormat="1" applyFont="1" applyFill="1" applyBorder="1" applyAlignment="1">
      <alignment horizontal="center" vertical="center" wrapText="1"/>
    </xf>
    <xf numFmtId="0" fontId="17" fillId="18" borderId="8" xfId="0" applyFont="1" applyFill="1" applyBorder="1" applyAlignment="1">
      <alignment horizontal="center" vertical="center" wrapText="1"/>
    </xf>
    <xf numFmtId="0" fontId="15" fillId="18" borderId="8" xfId="0" applyFont="1" applyFill="1" applyBorder="1" applyAlignment="1">
      <alignment horizontal="center" vertical="center" wrapText="1"/>
    </xf>
    <xf numFmtId="0" fontId="16" fillId="0" borderId="0" xfId="0" applyFont="1"/>
    <xf numFmtId="0" fontId="18" fillId="0" borderId="0" xfId="0" applyFont="1" applyAlignment="1">
      <alignment horizontal="center" vertical="center"/>
    </xf>
    <xf numFmtId="0" fontId="0" fillId="12" borderId="0" xfId="0" applyFill="1" applyAlignment="1">
      <alignment horizontal="justify" vertical="center" wrapText="1"/>
    </xf>
    <xf numFmtId="0" fontId="24" fillId="2" borderId="0" xfId="0" applyFont="1" applyFill="1" applyAlignment="1" applyProtection="1">
      <alignment horizontal="left" vertical="center"/>
      <protection locked="0"/>
    </xf>
    <xf numFmtId="0" fontId="19" fillId="5" borderId="14" xfId="0" applyFont="1" applyFill="1" applyBorder="1" applyAlignment="1" applyProtection="1">
      <alignment vertical="center" wrapText="1"/>
      <protection locked="0"/>
    </xf>
    <xf numFmtId="0" fontId="19" fillId="5" borderId="2" xfId="0" applyFont="1" applyFill="1" applyBorder="1" applyAlignment="1" applyProtection="1">
      <alignment vertical="center" wrapText="1"/>
      <protection locked="0"/>
    </xf>
    <xf numFmtId="0" fontId="20" fillId="0" borderId="0" xfId="0" applyFont="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1" fontId="22" fillId="2" borderId="11" xfId="0" applyNumberFormat="1" applyFont="1" applyFill="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2" fillId="11" borderId="0" xfId="0" applyFont="1" applyFill="1" applyAlignment="1" applyProtection="1">
      <alignment horizontal="center" vertical="center"/>
      <protection locked="0"/>
    </xf>
    <xf numFmtId="0" fontId="5" fillId="0" borderId="38" xfId="0" applyFont="1" applyBorder="1" applyAlignment="1">
      <alignment horizontal="left" vertical="center" wrapText="1"/>
    </xf>
    <xf numFmtId="0" fontId="20" fillId="0" borderId="38" xfId="0" applyFont="1" applyBorder="1" applyAlignment="1">
      <alignment horizontal="center" vertical="center" wrapText="1"/>
    </xf>
    <xf numFmtId="0" fontId="5" fillId="0" borderId="38" xfId="0" applyFont="1" applyBorder="1" applyAlignment="1">
      <alignment horizontal="center" vertical="center" wrapText="1"/>
    </xf>
    <xf numFmtId="0" fontId="2" fillId="4" borderId="3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2" fillId="0" borderId="37"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7" xfId="0" applyFont="1" applyBorder="1" applyAlignment="1">
      <alignment horizontal="center" vertical="center"/>
    </xf>
    <xf numFmtId="0" fontId="5" fillId="11" borderId="38" xfId="0" applyFont="1" applyFill="1" applyBorder="1" applyAlignment="1">
      <alignment horizontal="left" vertical="center" wrapText="1"/>
    </xf>
    <xf numFmtId="0" fontId="20" fillId="0" borderId="37" xfId="0" applyFont="1" applyBorder="1" applyAlignment="1">
      <alignment horizontal="center" vertical="center" wrapText="1"/>
    </xf>
    <xf numFmtId="0" fontId="2" fillId="0" borderId="37" xfId="0" applyFont="1" applyBorder="1" applyAlignment="1">
      <alignment horizontal="center" vertical="center"/>
    </xf>
    <xf numFmtId="0" fontId="2" fillId="0" borderId="37" xfId="0" applyFont="1" applyBorder="1" applyAlignment="1">
      <alignment horizontal="left" vertical="center" wrapText="1"/>
    </xf>
    <xf numFmtId="0" fontId="5" fillId="2" borderId="37" xfId="0" applyFont="1" applyFill="1" applyBorder="1" applyAlignment="1">
      <alignment horizontal="center" vertical="center" wrapText="1"/>
    </xf>
    <xf numFmtId="0" fontId="5" fillId="2" borderId="37" xfId="0" applyFont="1" applyFill="1" applyBorder="1" applyAlignment="1" applyProtection="1">
      <alignment horizontal="center" vertical="center" wrapText="1"/>
      <protection locked="0"/>
    </xf>
    <xf numFmtId="0" fontId="5" fillId="29" borderId="37" xfId="0" applyFont="1" applyFill="1" applyBorder="1" applyAlignment="1" applyProtection="1">
      <alignment horizontal="center" vertical="center"/>
      <protection locked="0"/>
    </xf>
    <xf numFmtId="0" fontId="5" fillId="0" borderId="37" xfId="0" applyFont="1" applyBorder="1" applyAlignment="1" applyProtection="1">
      <alignment horizontal="left" vertical="center" wrapText="1"/>
      <protection locked="0"/>
    </xf>
    <xf numFmtId="0" fontId="5" fillId="0" borderId="37" xfId="0" applyFont="1" applyBorder="1" applyAlignment="1" applyProtection="1">
      <alignment horizontal="justify" vertical="center" wrapText="1"/>
      <protection locked="0"/>
    </xf>
    <xf numFmtId="0" fontId="5" fillId="0" borderId="37"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19" fillId="11" borderId="0" xfId="0" applyFont="1" applyFill="1" applyAlignment="1" applyProtection="1">
      <alignment horizontal="center" vertical="center"/>
      <protection locked="0"/>
    </xf>
    <xf numFmtId="0" fontId="23" fillId="0" borderId="0" xfId="0" applyFont="1" applyAlignment="1" applyProtection="1">
      <alignment vertical="center"/>
      <protection locked="0"/>
    </xf>
    <xf numFmtId="0" fontId="19" fillId="0" borderId="0" xfId="0" applyFont="1" applyAlignment="1" applyProtection="1">
      <alignment horizontal="center" vertical="center"/>
      <protection locked="0"/>
    </xf>
    <xf numFmtId="0" fontId="21" fillId="0" borderId="38" xfId="0" applyFont="1" applyBorder="1" applyAlignment="1" applyProtection="1">
      <alignment horizontal="center" vertical="center" wrapText="1"/>
      <protection hidden="1"/>
    </xf>
    <xf numFmtId="0" fontId="5" fillId="2" borderId="38" xfId="0" applyFont="1" applyFill="1" applyBorder="1" applyAlignment="1" applyProtection="1">
      <alignment horizontal="center" vertical="center" wrapText="1"/>
      <protection hidden="1"/>
    </xf>
    <xf numFmtId="0" fontId="19" fillId="20" borderId="49" xfId="0" applyFont="1" applyFill="1" applyBorder="1" applyAlignment="1" applyProtection="1">
      <alignment vertical="center" wrapText="1"/>
      <protection locked="0"/>
    </xf>
    <xf numFmtId="0" fontId="2" fillId="0" borderId="37" xfId="0" applyFont="1" applyBorder="1" applyAlignment="1" applyProtection="1">
      <alignment horizontal="justify" vertical="center" wrapText="1"/>
      <protection locked="0"/>
    </xf>
    <xf numFmtId="14" fontId="2" fillId="0" borderId="37" xfId="0" applyNumberFormat="1" applyFont="1" applyBorder="1" applyAlignment="1" applyProtection="1">
      <alignment horizontal="center" vertical="center"/>
      <protection locked="0"/>
    </xf>
    <xf numFmtId="0" fontId="2" fillId="0" borderId="37" xfId="0" applyFont="1" applyBorder="1" applyAlignment="1" applyProtection="1">
      <alignment horizontal="left" vertical="center" wrapText="1"/>
      <protection locked="0"/>
    </xf>
    <xf numFmtId="2" fontId="2" fillId="0" borderId="0" xfId="0" applyNumberFormat="1" applyFont="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2" fillId="2" borderId="37" xfId="0" applyFont="1" applyFill="1" applyBorder="1" applyAlignment="1" applyProtection="1">
      <alignment horizontal="center" vertical="center" wrapText="1"/>
      <protection locked="0"/>
    </xf>
    <xf numFmtId="0" fontId="2" fillId="4" borderId="37" xfId="0" applyFont="1" applyFill="1" applyBorder="1" applyAlignment="1" applyProtection="1">
      <alignment horizontal="center" vertical="center" wrapText="1"/>
      <protection locked="0"/>
    </xf>
    <xf numFmtId="0" fontId="5" fillId="2" borderId="37"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2" fillId="11" borderId="37" xfId="0" applyFont="1" applyFill="1" applyBorder="1" applyAlignment="1">
      <alignment horizontal="left" vertical="center" wrapText="1"/>
    </xf>
    <xf numFmtId="0" fontId="5" fillId="11" borderId="37" xfId="0" applyFont="1" applyFill="1" applyBorder="1" applyAlignment="1" applyProtection="1">
      <alignment horizontal="left" vertical="center" wrapText="1"/>
      <protection locked="0"/>
    </xf>
    <xf numFmtId="0" fontId="30" fillId="30" borderId="51" xfId="0" applyFont="1" applyFill="1" applyBorder="1" applyAlignment="1">
      <alignment horizontal="center"/>
    </xf>
    <xf numFmtId="0" fontId="31" fillId="30" borderId="52" xfId="0" applyFont="1" applyFill="1" applyBorder="1" applyAlignment="1">
      <alignment horizontal="center" vertical="center"/>
    </xf>
    <xf numFmtId="0" fontId="32" fillId="14" borderId="52" xfId="0" applyFont="1" applyFill="1" applyBorder="1" applyAlignment="1">
      <alignment horizontal="center" vertical="center"/>
    </xf>
    <xf numFmtId="0" fontId="32" fillId="13" borderId="52" xfId="0" applyFont="1" applyFill="1" applyBorder="1" applyAlignment="1">
      <alignment horizontal="center" vertical="center"/>
    </xf>
    <xf numFmtId="0" fontId="32" fillId="12" borderId="52" xfId="0" applyFont="1" applyFill="1" applyBorder="1" applyAlignment="1">
      <alignment horizontal="center" vertical="center"/>
    </xf>
    <xf numFmtId="0" fontId="32" fillId="30" borderId="52" xfId="0" applyFont="1" applyFill="1" applyBorder="1" applyAlignment="1">
      <alignment horizontal="center" vertical="center"/>
    </xf>
    <xf numFmtId="0" fontId="0" fillId="0" borderId="37" xfId="0" applyBorder="1" applyAlignment="1">
      <alignment horizontal="center" vertical="center" wrapText="1"/>
    </xf>
    <xf numFmtId="0" fontId="0" fillId="0" borderId="37" xfId="0" applyBorder="1" applyAlignment="1">
      <alignment horizontal="justify" vertical="center" wrapText="1"/>
    </xf>
    <xf numFmtId="0" fontId="20" fillId="0" borderId="11" xfId="0" applyFont="1" applyBorder="1" applyAlignment="1" applyProtection="1">
      <alignment horizontal="center" vertical="center" wrapText="1"/>
      <protection hidden="1"/>
    </xf>
    <xf numFmtId="0" fontId="19" fillId="20" borderId="39" xfId="0" applyFont="1" applyFill="1" applyBorder="1" applyAlignment="1" applyProtection="1">
      <alignment vertical="center" wrapText="1"/>
      <protection locked="0"/>
    </xf>
    <xf numFmtId="14" fontId="5" fillId="0" borderId="37" xfId="0" applyNumberFormat="1"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5" fillId="0" borderId="37" xfId="0" applyFont="1" applyBorder="1" applyAlignment="1" applyProtection="1">
      <alignment vertical="center" wrapText="1"/>
      <protection locked="0"/>
    </xf>
    <xf numFmtId="0" fontId="20" fillId="0" borderId="37" xfId="0" applyFont="1" applyBorder="1" applyAlignment="1" applyProtection="1">
      <alignment horizontal="center" vertical="center" wrapText="1"/>
      <protection locked="0"/>
    </xf>
    <xf numFmtId="0" fontId="2" fillId="2" borderId="37" xfId="0" applyFont="1" applyFill="1" applyBorder="1" applyAlignment="1" applyProtection="1">
      <alignment horizontal="center" vertical="center"/>
      <protection locked="0"/>
    </xf>
    <xf numFmtId="0" fontId="5" fillId="12" borderId="37" xfId="0" applyFont="1" applyFill="1" applyBorder="1" applyAlignment="1" applyProtection="1">
      <alignment horizontal="left" vertical="center" wrapText="1"/>
      <protection locked="0"/>
    </xf>
    <xf numFmtId="0" fontId="5" fillId="0" borderId="0" xfId="0" applyFont="1" applyAlignment="1" applyProtection="1">
      <alignment vertical="center" wrapText="1"/>
      <protection locked="0"/>
    </xf>
    <xf numFmtId="0" fontId="19" fillId="24" borderId="40" xfId="0" applyFont="1" applyFill="1" applyBorder="1" applyAlignment="1" applyProtection="1">
      <alignment horizontal="center" vertical="center" wrapText="1"/>
      <protection locked="0"/>
    </xf>
    <xf numFmtId="0" fontId="5" fillId="11" borderId="37" xfId="0" applyFont="1" applyFill="1" applyBorder="1" applyAlignment="1" applyProtection="1">
      <alignment vertical="center" wrapText="1"/>
      <protection locked="0"/>
    </xf>
    <xf numFmtId="0" fontId="2" fillId="0" borderId="37" xfId="0" applyFont="1" applyBorder="1" applyAlignment="1" applyProtection="1">
      <alignment horizontal="left" vertical="center" wrapText="1" indent="1"/>
      <protection locked="0"/>
    </xf>
    <xf numFmtId="0" fontId="33" fillId="31" borderId="0" xfId="0" applyFont="1" applyFill="1"/>
    <xf numFmtId="0" fontId="35" fillId="31" borderId="53" xfId="0" applyFont="1" applyFill="1" applyBorder="1" applyAlignment="1">
      <alignment vertical="center" textRotation="90" wrapText="1"/>
    </xf>
    <xf numFmtId="0" fontId="35" fillId="31" borderId="54" xfId="0" applyFont="1" applyFill="1" applyBorder="1" applyAlignment="1">
      <alignment vertical="center" textRotation="90" wrapText="1"/>
    </xf>
    <xf numFmtId="0" fontId="35" fillId="31" borderId="55" xfId="0" applyFont="1" applyFill="1" applyBorder="1" applyAlignment="1">
      <alignment vertical="center" textRotation="90" wrapText="1"/>
    </xf>
    <xf numFmtId="0" fontId="36" fillId="32" borderId="43" xfId="0" applyFont="1" applyFill="1" applyBorder="1" applyAlignment="1">
      <alignment horizontal="center" vertical="center"/>
    </xf>
    <xf numFmtId="0" fontId="37" fillId="33" borderId="43" xfId="0" applyFont="1" applyFill="1" applyBorder="1" applyAlignment="1">
      <alignment horizontal="center" vertical="center"/>
    </xf>
    <xf numFmtId="0" fontId="37" fillId="33" borderId="39" xfId="0" applyFont="1" applyFill="1" applyBorder="1" applyAlignment="1">
      <alignment horizontal="center" vertical="center"/>
    </xf>
    <xf numFmtId="0" fontId="38" fillId="34" borderId="39" xfId="0" applyFont="1" applyFill="1" applyBorder="1" applyAlignment="1">
      <alignment horizontal="center" vertical="center"/>
    </xf>
    <xf numFmtId="0" fontId="36" fillId="32" borderId="39" xfId="0" applyFont="1" applyFill="1" applyBorder="1" applyAlignment="1">
      <alignment horizontal="center" vertical="center"/>
    </xf>
    <xf numFmtId="0" fontId="36" fillId="32" borderId="44" xfId="0" applyFont="1" applyFill="1" applyBorder="1" applyAlignment="1">
      <alignment horizontal="center" vertical="center"/>
    </xf>
    <xf numFmtId="0" fontId="36" fillId="32" borderId="43" xfId="0" quotePrefix="1" applyFont="1" applyFill="1" applyBorder="1" applyAlignment="1">
      <alignment horizontal="center" vertical="center"/>
    </xf>
    <xf numFmtId="0" fontId="39" fillId="32" borderId="39" xfId="0" quotePrefix="1" applyFont="1" applyFill="1" applyBorder="1" applyAlignment="1">
      <alignment horizontal="center" vertical="center"/>
    </xf>
    <xf numFmtId="0" fontId="39" fillId="32" borderId="44" xfId="0" quotePrefix="1" applyFont="1" applyFill="1" applyBorder="1" applyAlignment="1">
      <alignment horizontal="center" vertical="center"/>
    </xf>
    <xf numFmtId="0" fontId="39" fillId="32" borderId="44" xfId="0" applyFont="1" applyFill="1" applyBorder="1" applyAlignment="1">
      <alignment horizontal="left" vertical="center" wrapText="1"/>
    </xf>
    <xf numFmtId="0" fontId="33" fillId="0" borderId="0" xfId="0" applyFont="1"/>
    <xf numFmtId="0" fontId="35" fillId="31" borderId="56" xfId="0" applyFont="1" applyFill="1" applyBorder="1" applyAlignment="1">
      <alignment vertical="center" textRotation="90" wrapText="1"/>
    </xf>
    <xf numFmtId="0" fontId="35" fillId="31" borderId="57" xfId="0" applyFont="1" applyFill="1" applyBorder="1" applyAlignment="1">
      <alignment vertical="center" textRotation="90" wrapText="1"/>
    </xf>
    <xf numFmtId="0" fontId="35" fillId="31" borderId="58" xfId="0" applyFont="1" applyFill="1" applyBorder="1" applyAlignment="1">
      <alignment vertical="center" textRotation="90" wrapText="1"/>
    </xf>
    <xf numFmtId="0" fontId="38" fillId="34" borderId="26" xfId="0" applyFont="1" applyFill="1" applyBorder="1" applyAlignment="1">
      <alignment horizontal="center" vertical="center"/>
    </xf>
    <xf numFmtId="0" fontId="40" fillId="35" borderId="26" xfId="0" applyFont="1" applyFill="1" applyBorder="1" applyAlignment="1">
      <alignment horizontal="center" vertical="center"/>
    </xf>
    <xf numFmtId="0" fontId="37" fillId="33" borderId="0" xfId="0" applyFont="1" applyFill="1" applyAlignment="1">
      <alignment horizontal="center" vertical="center"/>
    </xf>
    <xf numFmtId="0" fontId="38" fillId="34" borderId="0" xfId="0" applyFont="1" applyFill="1" applyAlignment="1">
      <alignment horizontal="center" vertical="center"/>
    </xf>
    <xf numFmtId="0" fontId="36" fillId="32" borderId="27" xfId="0" applyFont="1" applyFill="1" applyBorder="1" applyAlignment="1">
      <alignment horizontal="center" vertical="center"/>
    </xf>
    <xf numFmtId="0" fontId="38" fillId="34" borderId="26" xfId="0" quotePrefix="1" applyFont="1" applyFill="1" applyBorder="1" applyAlignment="1">
      <alignment horizontal="center" vertical="center"/>
    </xf>
    <xf numFmtId="0" fontId="41" fillId="34" borderId="0" xfId="0" quotePrefix="1" applyFont="1" applyFill="1" applyAlignment="1">
      <alignment horizontal="center" vertical="center"/>
    </xf>
    <xf numFmtId="0" fontId="41" fillId="34" borderId="27" xfId="0" quotePrefix="1" applyFont="1" applyFill="1" applyBorder="1" applyAlignment="1">
      <alignment horizontal="center" vertical="center"/>
    </xf>
    <xf numFmtId="0" fontId="41" fillId="34" borderId="27" xfId="0" applyFont="1" applyFill="1" applyBorder="1" applyAlignment="1">
      <alignment horizontal="center" vertical="center"/>
    </xf>
    <xf numFmtId="0" fontId="38" fillId="34" borderId="27" xfId="0" applyFont="1" applyFill="1" applyBorder="1" applyAlignment="1">
      <alignment horizontal="center" vertical="center"/>
    </xf>
    <xf numFmtId="16" fontId="37" fillId="33" borderId="26" xfId="0" quotePrefix="1" applyNumberFormat="1" applyFont="1" applyFill="1" applyBorder="1" applyAlignment="1">
      <alignment horizontal="center" vertical="center"/>
    </xf>
    <xf numFmtId="16" fontId="42" fillId="33" borderId="0" xfId="0" quotePrefix="1" applyNumberFormat="1" applyFont="1" applyFill="1" applyAlignment="1">
      <alignment horizontal="center" vertical="center"/>
    </xf>
    <xf numFmtId="16" fontId="42" fillId="33" borderId="27" xfId="0" quotePrefix="1" applyNumberFormat="1" applyFont="1" applyFill="1" applyBorder="1" applyAlignment="1">
      <alignment horizontal="center" vertical="center"/>
    </xf>
    <xf numFmtId="16" fontId="42" fillId="33" borderId="27" xfId="0" applyNumberFormat="1" applyFont="1" applyFill="1" applyBorder="1" applyAlignment="1">
      <alignment horizontal="center" vertical="center"/>
    </xf>
    <xf numFmtId="0" fontId="34" fillId="36" borderId="26" xfId="0" applyFont="1" applyFill="1" applyBorder="1" applyAlignment="1">
      <alignment horizontal="center" vertical="center"/>
    </xf>
    <xf numFmtId="0" fontId="40" fillId="35" borderId="0" xfId="0" applyFont="1" applyFill="1" applyAlignment="1">
      <alignment horizontal="center" vertical="center"/>
    </xf>
    <xf numFmtId="0" fontId="37" fillId="33" borderId="27" xfId="0" applyFont="1" applyFill="1" applyBorder="1" applyAlignment="1">
      <alignment horizontal="center" vertical="center"/>
    </xf>
    <xf numFmtId="0" fontId="40" fillId="35" borderId="26" xfId="0" quotePrefix="1" applyFont="1" applyFill="1" applyBorder="1" applyAlignment="1">
      <alignment horizontal="center" vertical="center"/>
    </xf>
    <xf numFmtId="0" fontId="43" fillId="35" borderId="0" xfId="0" quotePrefix="1" applyFont="1" applyFill="1" applyAlignment="1">
      <alignment horizontal="center" vertical="center"/>
    </xf>
    <xf numFmtId="0" fontId="43" fillId="35" borderId="27" xfId="0" quotePrefix="1" applyFont="1" applyFill="1" applyBorder="1" applyAlignment="1">
      <alignment horizontal="center" vertical="center"/>
    </xf>
    <xf numFmtId="0" fontId="43" fillId="35" borderId="27" xfId="0" applyFont="1" applyFill="1" applyBorder="1" applyAlignment="1">
      <alignment horizontal="center" vertical="center"/>
    </xf>
    <xf numFmtId="0" fontId="35" fillId="31" borderId="59" xfId="0" applyFont="1" applyFill="1" applyBorder="1" applyAlignment="1">
      <alignment vertical="center" textRotation="90" wrapText="1"/>
    </xf>
    <xf numFmtId="0" fontId="35" fillId="31" borderId="60" xfId="0" applyFont="1" applyFill="1" applyBorder="1" applyAlignment="1">
      <alignment vertical="center" textRotation="90" wrapText="1"/>
    </xf>
    <xf numFmtId="0" fontId="35" fillId="31" borderId="27" xfId="0" applyFont="1" applyFill="1" applyBorder="1" applyAlignment="1">
      <alignment vertical="center" textRotation="90" wrapText="1"/>
    </xf>
    <xf numFmtId="0" fontId="34" fillId="36" borderId="46" xfId="0" applyFont="1" applyFill="1" applyBorder="1" applyAlignment="1">
      <alignment horizontal="center" vertical="center"/>
    </xf>
    <xf numFmtId="0" fontId="34" fillId="36" borderId="0" xfId="0" applyFont="1" applyFill="1" applyAlignment="1">
      <alignment horizontal="center" vertical="center"/>
    </xf>
    <xf numFmtId="0" fontId="34" fillId="36" borderId="46" xfId="0" quotePrefix="1" applyFont="1" applyFill="1" applyBorder="1" applyAlignment="1">
      <alignment horizontal="center" vertical="center"/>
    </xf>
    <xf numFmtId="0" fontId="44" fillId="36" borderId="15" xfId="0" quotePrefix="1" applyFont="1" applyFill="1" applyBorder="1" applyAlignment="1">
      <alignment horizontal="center" vertical="center"/>
    </xf>
    <xf numFmtId="0" fontId="44" fillId="36" borderId="47" xfId="0" quotePrefix="1" applyFont="1" applyFill="1" applyBorder="1" applyAlignment="1">
      <alignment horizontal="center" vertical="center"/>
    </xf>
    <xf numFmtId="0" fontId="44" fillId="36" borderId="47" xfId="0" applyFont="1" applyFill="1" applyBorder="1" applyAlignment="1">
      <alignment horizontal="center" vertical="center"/>
    </xf>
    <xf numFmtId="0" fontId="45" fillId="31" borderId="61" xfId="0" applyFont="1" applyFill="1" applyBorder="1" applyAlignment="1">
      <alignment textRotation="90"/>
    </xf>
    <xf numFmtId="0" fontId="45" fillId="31" borderId="62" xfId="0" applyFont="1" applyFill="1" applyBorder="1" applyAlignment="1">
      <alignment textRotation="90"/>
    </xf>
    <xf numFmtId="0" fontId="46" fillId="31" borderId="48" xfId="0" applyFont="1" applyFill="1" applyBorder="1" applyAlignment="1">
      <alignment textRotation="90"/>
    </xf>
    <xf numFmtId="0" fontId="46" fillId="31" borderId="45" xfId="0" applyFont="1" applyFill="1" applyBorder="1" applyAlignment="1">
      <alignment horizontal="center" vertical="center"/>
    </xf>
    <xf numFmtId="0" fontId="34" fillId="36" borderId="45" xfId="0" applyFont="1" applyFill="1" applyBorder="1" applyAlignment="1">
      <alignment horizontal="center" vertical="center"/>
    </xf>
    <xf numFmtId="0" fontId="40" fillId="35" borderId="49" xfId="0" applyFont="1" applyFill="1" applyBorder="1" applyAlignment="1">
      <alignment horizontal="center" vertical="center"/>
    </xf>
    <xf numFmtId="0" fontId="37" fillId="33" borderId="49" xfId="0" applyFont="1" applyFill="1" applyBorder="1" applyAlignment="1">
      <alignment horizontal="center" vertical="center"/>
    </xf>
    <xf numFmtId="0" fontId="38" fillId="34" borderId="49" xfId="0" applyFont="1" applyFill="1" applyBorder="1" applyAlignment="1">
      <alignment horizontal="center" vertical="center"/>
    </xf>
    <xf numFmtId="0" fontId="36" fillId="32" borderId="48" xfId="0" applyFont="1" applyFill="1" applyBorder="1" applyAlignment="1">
      <alignment horizontal="center" vertical="center"/>
    </xf>
    <xf numFmtId="0" fontId="46" fillId="31" borderId="0" xfId="0" applyFont="1" applyFill="1"/>
    <xf numFmtId="0" fontId="45" fillId="31" borderId="63" xfId="0" applyFont="1" applyFill="1" applyBorder="1"/>
    <xf numFmtId="0" fontId="35" fillId="31" borderId="64" xfId="0" applyFont="1" applyFill="1" applyBorder="1" applyAlignment="1">
      <alignment horizontal="center" wrapText="1"/>
    </xf>
    <xf numFmtId="0" fontId="35" fillId="31" borderId="65" xfId="0" applyFont="1" applyFill="1" applyBorder="1" applyAlignment="1">
      <alignment horizontal="center" wrapText="1"/>
    </xf>
    <xf numFmtId="0" fontId="35" fillId="31" borderId="66" xfId="0" applyFont="1" applyFill="1" applyBorder="1" applyAlignment="1">
      <alignment horizontal="center" wrapText="1"/>
    </xf>
    <xf numFmtId="0" fontId="45" fillId="31" borderId="67" xfId="0" applyFont="1" applyFill="1" applyBorder="1"/>
    <xf numFmtId="0" fontId="35" fillId="31" borderId="56" xfId="0" applyFont="1" applyFill="1" applyBorder="1" applyAlignment="1">
      <alignment horizontal="center" wrapText="1"/>
    </xf>
    <xf numFmtId="0" fontId="35" fillId="31" borderId="57" xfId="0" applyFont="1" applyFill="1" applyBorder="1" applyAlignment="1">
      <alignment horizontal="center" wrapText="1"/>
    </xf>
    <xf numFmtId="0" fontId="35" fillId="31" borderId="58" xfId="0" applyFont="1" applyFill="1" applyBorder="1" applyAlignment="1">
      <alignment horizontal="center" wrapText="1"/>
    </xf>
    <xf numFmtId="0" fontId="46" fillId="31" borderId="42" xfId="0" applyFont="1" applyFill="1" applyBorder="1"/>
    <xf numFmtId="0" fontId="35" fillId="31" borderId="68" xfId="0" applyFont="1" applyFill="1" applyBorder="1" applyAlignment="1">
      <alignment horizontal="center" wrapText="1"/>
    </xf>
    <xf numFmtId="0" fontId="35" fillId="31" borderId="69" xfId="0" applyFont="1" applyFill="1" applyBorder="1" applyAlignment="1">
      <alignment horizontal="center" wrapText="1"/>
    </xf>
    <xf numFmtId="0" fontId="35" fillId="31" borderId="27" xfId="0" applyFont="1" applyFill="1" applyBorder="1" applyAlignment="1">
      <alignment horizontal="center" wrapText="1"/>
    </xf>
    <xf numFmtId="3" fontId="5" fillId="37" borderId="11" xfId="0" applyNumberFormat="1" applyFont="1" applyFill="1" applyBorder="1" applyAlignment="1" applyProtection="1">
      <alignment horizontal="center" vertical="center" wrapText="1"/>
      <protection locked="0"/>
    </xf>
    <xf numFmtId="0" fontId="5" fillId="37" borderId="38" xfId="0" applyFont="1" applyFill="1" applyBorder="1" applyAlignment="1">
      <alignment horizontal="justify" vertical="center" wrapText="1"/>
    </xf>
    <xf numFmtId="0" fontId="5" fillId="37" borderId="38" xfId="0" applyFont="1" applyFill="1" applyBorder="1" applyAlignment="1" applyProtection="1">
      <alignment horizontal="justify" vertical="center" wrapText="1"/>
      <protection locked="0"/>
    </xf>
    <xf numFmtId="0" fontId="5" fillId="37" borderId="37" xfId="0" applyFont="1" applyFill="1" applyBorder="1" applyAlignment="1" applyProtection="1">
      <alignment horizontal="center" vertical="center" wrapText="1"/>
      <protection locked="0"/>
    </xf>
    <xf numFmtId="0" fontId="5" fillId="11" borderId="37" xfId="0" applyFont="1" applyFill="1" applyBorder="1" applyAlignment="1" applyProtection="1">
      <alignment horizontal="left" vertical="center" wrapText="1" indent="1"/>
      <protection locked="0"/>
    </xf>
    <xf numFmtId="0" fontId="5" fillId="0" borderId="37" xfId="0" applyFont="1" applyBorder="1" applyAlignment="1" applyProtection="1">
      <alignment horizontal="left" vertical="center" wrapText="1" indent="1"/>
      <protection locked="0"/>
    </xf>
    <xf numFmtId="0" fontId="2" fillId="0" borderId="0" xfId="0" applyFont="1" applyAlignment="1" applyProtection="1">
      <alignment horizontal="left" vertical="center" indent="1"/>
      <protection locked="0"/>
    </xf>
    <xf numFmtId="0" fontId="5" fillId="0" borderId="37" xfId="0" applyFont="1" applyBorder="1" applyAlignment="1">
      <alignment horizontal="left" vertical="center" wrapText="1" indent="1"/>
    </xf>
    <xf numFmtId="0" fontId="5" fillId="11" borderId="37" xfId="0" applyFont="1" applyFill="1" applyBorder="1" applyAlignment="1">
      <alignment horizontal="left" vertical="center" wrapText="1" indent="1"/>
    </xf>
    <xf numFmtId="0" fontId="5" fillId="0" borderId="37" xfId="0" applyFont="1" applyBorder="1" applyAlignment="1">
      <alignment horizontal="justify" vertical="center" wrapText="1"/>
    </xf>
    <xf numFmtId="14" fontId="2" fillId="0" borderId="37" xfId="0" applyNumberFormat="1" applyFont="1" applyBorder="1" applyAlignment="1" applyProtection="1">
      <alignment horizontal="center" vertical="center" wrapText="1"/>
      <protection locked="0"/>
    </xf>
    <xf numFmtId="14" fontId="5" fillId="0" borderId="37" xfId="0" applyNumberFormat="1" applyFont="1" applyBorder="1" applyAlignment="1" applyProtection="1">
      <alignment horizontal="center" vertical="center" wrapText="1"/>
      <protection locked="0"/>
    </xf>
    <xf numFmtId="0" fontId="23" fillId="0" borderId="37" xfId="0" applyFont="1" applyBorder="1" applyAlignment="1" applyProtection="1">
      <alignment horizontal="justify" vertical="center" wrapText="1"/>
      <protection locked="0"/>
    </xf>
    <xf numFmtId="0" fontId="23" fillId="29" borderId="37" xfId="0" applyFont="1" applyFill="1" applyBorder="1" applyAlignment="1" applyProtection="1">
      <alignment horizontal="justify" vertical="center" wrapText="1"/>
      <protection locked="0"/>
    </xf>
    <xf numFmtId="0" fontId="23" fillId="0" borderId="0" xfId="0" applyFont="1" applyAlignment="1" applyProtection="1">
      <alignment horizontal="justify" vertical="center" wrapText="1"/>
      <protection locked="0"/>
    </xf>
    <xf numFmtId="0" fontId="0" fillId="0" borderId="37" xfId="0" applyBorder="1"/>
    <xf numFmtId="0" fontId="1" fillId="0" borderId="37" xfId="0" applyFont="1" applyBorder="1"/>
    <xf numFmtId="0" fontId="2" fillId="0" borderId="37" xfId="0" applyFont="1" applyBorder="1" applyAlignment="1">
      <alignment horizontal="justify" vertical="center" wrapText="1"/>
    </xf>
    <xf numFmtId="0" fontId="0" fillId="28" borderId="37" xfId="0" applyFill="1" applyBorder="1" applyAlignment="1">
      <alignment horizontal="justify" vertical="center" wrapText="1"/>
    </xf>
    <xf numFmtId="0" fontId="23" fillId="0" borderId="37" xfId="0" applyFont="1" applyBorder="1" applyAlignment="1">
      <alignment horizontal="left" vertical="center" wrapText="1" indent="1"/>
    </xf>
    <xf numFmtId="14" fontId="23" fillId="0" borderId="37" xfId="0" applyNumberFormat="1" applyFont="1" applyBorder="1" applyAlignment="1">
      <alignment vertical="center"/>
    </xf>
    <xf numFmtId="0" fontId="23" fillId="0" borderId="37" xfId="0" applyFont="1" applyBorder="1" applyAlignment="1">
      <alignment vertical="center" wrapText="1"/>
    </xf>
    <xf numFmtId="14" fontId="5" fillId="0" borderId="37" xfId="0" applyNumberFormat="1" applyFont="1" applyBorder="1" applyAlignment="1" applyProtection="1">
      <alignment horizontal="right" vertical="center" wrapText="1"/>
      <protection locked="0"/>
    </xf>
    <xf numFmtId="0" fontId="2" fillId="0" borderId="0" xfId="0" applyFont="1" applyAlignment="1" applyProtection="1">
      <alignment horizontal="right" vertical="center"/>
      <protection locked="0"/>
    </xf>
    <xf numFmtId="0" fontId="2" fillId="38" borderId="37" xfId="0" applyFont="1" applyFill="1" applyBorder="1" applyAlignment="1" applyProtection="1">
      <alignment horizontal="center" vertical="center" wrapText="1"/>
      <protection locked="0"/>
    </xf>
    <xf numFmtId="14" fontId="23" fillId="0" borderId="0" xfId="0" applyNumberFormat="1" applyFont="1" applyAlignment="1" applyProtection="1">
      <alignment vertical="center"/>
      <protection locked="0"/>
    </xf>
    <xf numFmtId="14" fontId="2" fillId="38" borderId="37" xfId="0" applyNumberFormat="1" applyFont="1" applyFill="1" applyBorder="1" applyAlignment="1" applyProtection="1">
      <alignment horizontal="center" vertical="center" wrapText="1"/>
      <protection locked="0"/>
    </xf>
    <xf numFmtId="9" fontId="23" fillId="0" borderId="0" xfId="4" applyFont="1" applyAlignment="1" applyProtection="1">
      <alignment horizontal="justify" vertical="center" wrapText="1"/>
      <protection locked="0"/>
    </xf>
    <xf numFmtId="14" fontId="2" fillId="0" borderId="0" xfId="0" applyNumberFormat="1" applyFont="1" applyAlignment="1" applyProtection="1">
      <alignment horizontal="center" vertical="center"/>
      <protection locked="0"/>
    </xf>
    <xf numFmtId="0" fontId="20" fillId="0" borderId="0" xfId="0" applyFont="1" applyAlignment="1" applyProtection="1">
      <alignment horizontal="right" vertical="center" indent="1"/>
      <protection locked="0"/>
    </xf>
    <xf numFmtId="14" fontId="2" fillId="0" borderId="0" xfId="0" applyNumberFormat="1" applyFont="1" applyAlignment="1" applyProtection="1">
      <alignment horizontal="left" vertical="center"/>
      <protection locked="0"/>
    </xf>
    <xf numFmtId="0" fontId="23" fillId="0" borderId="37" xfId="0" applyFont="1" applyBorder="1" applyAlignment="1" applyProtection="1">
      <alignment horizontal="left" vertical="center" wrapText="1" indent="1"/>
      <protection locked="0"/>
    </xf>
    <xf numFmtId="0" fontId="19" fillId="20" borderId="40" xfId="0" applyFont="1" applyFill="1" applyBorder="1" applyAlignment="1" applyProtection="1">
      <alignment horizontal="center" vertical="center" wrapText="1"/>
      <protection locked="0"/>
    </xf>
    <xf numFmtId="0" fontId="19" fillId="20" borderId="43" xfId="0" applyFont="1" applyFill="1" applyBorder="1" applyAlignment="1" applyProtection="1">
      <alignment horizontal="center" vertical="center" wrapText="1"/>
      <protection locked="0"/>
    </xf>
    <xf numFmtId="0" fontId="16" fillId="0" borderId="0" xfId="0" applyFont="1" applyAlignment="1">
      <alignment vertical="center"/>
    </xf>
    <xf numFmtId="0" fontId="11" fillId="39" borderId="71" xfId="0" applyFont="1" applyFill="1" applyBorder="1" applyAlignment="1">
      <alignment horizontal="center" vertical="center" wrapText="1"/>
    </xf>
    <xf numFmtId="0" fontId="56" fillId="0" borderId="0" xfId="0" applyFont="1" applyAlignment="1">
      <alignment vertical="center"/>
    </xf>
    <xf numFmtId="0" fontId="19" fillId="20" borderId="42" xfId="0" applyFont="1" applyFill="1" applyBorder="1" applyAlignment="1" applyProtection="1">
      <alignment horizontal="center" vertical="center" wrapText="1"/>
      <protection locked="0"/>
    </xf>
    <xf numFmtId="0" fontId="19" fillId="20" borderId="44" xfId="0" applyFont="1" applyFill="1" applyBorder="1" applyAlignment="1" applyProtection="1">
      <alignment horizontal="center" vertical="center" wrapText="1"/>
      <protection locked="0"/>
    </xf>
    <xf numFmtId="0" fontId="19" fillId="20" borderId="26" xfId="0" applyFont="1" applyFill="1" applyBorder="1" applyAlignment="1" applyProtection="1">
      <alignment horizontal="center" vertical="center" wrapText="1"/>
      <protection locked="0"/>
    </xf>
    <xf numFmtId="9" fontId="19" fillId="17" borderId="13" xfId="0" applyNumberFormat="1" applyFont="1" applyFill="1" applyBorder="1" applyAlignment="1" applyProtection="1">
      <alignment horizontal="center" vertical="center" wrapText="1"/>
      <protection locked="0"/>
    </xf>
    <xf numFmtId="0" fontId="19" fillId="27" borderId="26" xfId="0" applyFont="1" applyFill="1" applyBorder="1" applyAlignment="1" applyProtection="1">
      <alignment vertical="center" wrapText="1"/>
      <protection locked="0"/>
    </xf>
    <xf numFmtId="0" fontId="19" fillId="24" borderId="42" xfId="0" applyFont="1" applyFill="1" applyBorder="1" applyAlignment="1" applyProtection="1">
      <alignment horizontal="center" vertical="center" wrapText="1"/>
      <protection locked="0"/>
    </xf>
    <xf numFmtId="3" fontId="5" fillId="0" borderId="37" xfId="0" applyNumberFormat="1" applyFont="1" applyBorder="1" applyAlignment="1" applyProtection="1">
      <alignment horizontal="center" vertical="center" wrapText="1"/>
      <protection locked="0"/>
    </xf>
    <xf numFmtId="0" fontId="2" fillId="11" borderId="37" xfId="0" applyFont="1" applyFill="1" applyBorder="1" applyAlignment="1" applyProtection="1">
      <alignment horizontal="center" vertical="center" wrapText="1"/>
      <protection locked="0"/>
    </xf>
    <xf numFmtId="0" fontId="20" fillId="0" borderId="37" xfId="0" applyFont="1" applyBorder="1" applyAlignment="1" applyProtection="1">
      <alignment horizontal="center" vertical="center" wrapText="1"/>
      <protection hidden="1"/>
    </xf>
    <xf numFmtId="0" fontId="5" fillId="16" borderId="37" xfId="0" applyFont="1" applyFill="1" applyBorder="1" applyAlignment="1" applyProtection="1">
      <alignment horizontal="center" vertical="center" wrapText="1"/>
      <protection locked="0"/>
    </xf>
    <xf numFmtId="0" fontId="21" fillId="0" borderId="37" xfId="0" applyFont="1" applyBorder="1" applyAlignment="1" applyProtection="1">
      <alignment horizontal="center" vertical="center" wrapText="1"/>
      <protection hidden="1"/>
    </xf>
    <xf numFmtId="2" fontId="2" fillId="0" borderId="37" xfId="0" applyNumberFormat="1" applyFont="1" applyBorder="1" applyAlignment="1" applyProtection="1">
      <alignment horizontal="center" vertical="center" wrapText="1"/>
      <protection locked="0"/>
    </xf>
    <xf numFmtId="0" fontId="5" fillId="2" borderId="37" xfId="0" applyFont="1" applyFill="1" applyBorder="1" applyAlignment="1" applyProtection="1">
      <alignment horizontal="center" vertical="center" wrapText="1"/>
      <protection hidden="1"/>
    </xf>
    <xf numFmtId="0" fontId="2" fillId="16" borderId="37" xfId="0" applyFont="1" applyFill="1" applyBorder="1" applyAlignment="1" applyProtection="1">
      <alignment horizontal="center" vertical="center" wrapText="1"/>
      <protection locked="0"/>
    </xf>
    <xf numFmtId="1" fontId="22" fillId="2" borderId="37" xfId="0" applyNumberFormat="1" applyFont="1" applyFill="1" applyBorder="1" applyAlignment="1" applyProtection="1">
      <alignment horizontal="center" vertical="center" wrapText="1"/>
      <protection hidden="1"/>
    </xf>
    <xf numFmtId="0" fontId="5" fillId="0" borderId="37" xfId="0" applyFont="1" applyBorder="1" applyAlignment="1" applyProtection="1">
      <alignment horizontal="center" vertical="center" wrapText="1"/>
      <protection hidden="1"/>
    </xf>
    <xf numFmtId="14" fontId="23" fillId="0" borderId="37" xfId="0" applyNumberFormat="1" applyFont="1" applyBorder="1" applyAlignment="1">
      <alignment horizontal="right" vertical="center"/>
    </xf>
    <xf numFmtId="14" fontId="23" fillId="0" borderId="37" xfId="0" applyNumberFormat="1" applyFont="1" applyBorder="1" applyAlignment="1">
      <alignment horizontal="center" vertical="center"/>
    </xf>
    <xf numFmtId="0" fontId="5" fillId="11" borderId="37" xfId="0" applyFont="1" applyFill="1" applyBorder="1" applyAlignment="1">
      <alignment horizontal="left" vertical="center" wrapText="1"/>
    </xf>
    <xf numFmtId="0" fontId="0" fillId="0" borderId="37" xfId="0" applyBorder="1" applyAlignment="1">
      <alignment vertical="center" wrapText="1"/>
    </xf>
    <xf numFmtId="0" fontId="5" fillId="0" borderId="37" xfId="0" applyFont="1" applyBorder="1" applyAlignment="1">
      <alignment horizontal="left" vertical="center" wrapText="1"/>
    </xf>
    <xf numFmtId="0" fontId="23" fillId="0" borderId="37" xfId="0" applyFont="1" applyBorder="1" applyAlignment="1">
      <alignment horizontal="justify" vertical="center" wrapText="1"/>
    </xf>
    <xf numFmtId="0" fontId="23" fillId="11" borderId="37" xfId="0" applyFont="1" applyFill="1" applyBorder="1" applyAlignment="1">
      <alignment horizontal="left" vertical="center" wrapText="1" indent="1"/>
    </xf>
    <xf numFmtId="0" fontId="5" fillId="11" borderId="37" xfId="0" applyFont="1" applyFill="1" applyBorder="1" applyAlignment="1">
      <alignment horizontal="justify" vertical="center" wrapText="1"/>
    </xf>
    <xf numFmtId="14" fontId="23" fillId="0" borderId="37" xfId="0" applyNumberFormat="1" applyFont="1" applyBorder="1" applyAlignment="1" applyProtection="1">
      <alignment horizontal="center" vertical="center" wrapText="1"/>
      <protection locked="0"/>
    </xf>
    <xf numFmtId="0" fontId="5" fillId="11" borderId="37" xfId="0" applyFont="1" applyFill="1" applyBorder="1" applyAlignment="1" applyProtection="1">
      <alignment horizontal="justify" vertical="center" wrapText="1"/>
      <protection locked="0"/>
    </xf>
    <xf numFmtId="0" fontId="19" fillId="0" borderId="37" xfId="0" applyFont="1" applyBorder="1" applyAlignment="1" applyProtection="1">
      <alignment horizontal="center" vertical="center" wrapText="1"/>
      <protection locked="0"/>
    </xf>
    <xf numFmtId="3" fontId="5" fillId="11" borderId="37" xfId="0" applyNumberFormat="1" applyFont="1" applyFill="1" applyBorder="1" applyAlignment="1" applyProtection="1">
      <alignment horizontal="center" vertical="center" wrapText="1"/>
      <protection locked="0"/>
    </xf>
    <xf numFmtId="0" fontId="54" fillId="0" borderId="37" xfId="0" applyFont="1" applyBorder="1" applyAlignment="1" applyProtection="1">
      <alignment horizontal="center" vertical="center" wrapText="1"/>
      <protection locked="0"/>
    </xf>
    <xf numFmtId="0" fontId="0" fillId="0" borderId="70" xfId="0" applyBorder="1" applyAlignment="1">
      <alignment horizontal="left" vertical="center" wrapText="1" indent="1"/>
    </xf>
    <xf numFmtId="0" fontId="0" fillId="0" borderId="70" xfId="0" applyBorder="1" applyAlignment="1">
      <alignment horizontal="left" vertical="top" wrapText="1" indent="1"/>
    </xf>
    <xf numFmtId="0" fontId="25" fillId="2" borderId="0" xfId="0" applyFont="1" applyFill="1" applyAlignment="1" applyProtection="1">
      <alignment horizontal="center" vertical="center"/>
      <protection locked="0"/>
    </xf>
    <xf numFmtId="0" fontId="20" fillId="0" borderId="0" xfId="0" applyFont="1" applyAlignment="1" applyProtection="1">
      <alignment horizontal="right" vertical="center" indent="1"/>
      <protection locked="0"/>
    </xf>
    <xf numFmtId="0" fontId="19" fillId="20" borderId="40" xfId="0" applyFont="1" applyFill="1" applyBorder="1" applyAlignment="1" applyProtection="1">
      <alignment horizontal="center" vertical="center" wrapText="1"/>
      <protection locked="0"/>
    </xf>
    <xf numFmtId="0" fontId="19" fillId="20" borderId="42" xfId="0" applyFont="1" applyFill="1" applyBorder="1" applyAlignment="1" applyProtection="1">
      <alignment horizontal="center" vertical="center" wrapText="1"/>
      <protection locked="0"/>
    </xf>
    <xf numFmtId="0" fontId="19" fillId="25" borderId="43" xfId="0" applyFont="1" applyFill="1" applyBorder="1" applyAlignment="1" applyProtection="1">
      <alignment horizontal="center" vertical="center" wrapText="1"/>
      <protection locked="0"/>
    </xf>
    <xf numFmtId="0" fontId="19" fillId="25" borderId="26" xfId="0" applyFont="1" applyFill="1" applyBorder="1" applyAlignment="1" applyProtection="1">
      <alignment horizontal="center" vertical="center" wrapText="1"/>
      <protection locked="0"/>
    </xf>
    <xf numFmtId="9" fontId="19" fillId="17" borderId="50" xfId="0" applyNumberFormat="1" applyFont="1" applyFill="1" applyBorder="1" applyAlignment="1" applyProtection="1">
      <alignment horizontal="center" vertical="center" wrapText="1"/>
      <protection locked="0"/>
    </xf>
    <xf numFmtId="9" fontId="19" fillId="17" borderId="27" xfId="0" applyNumberFormat="1" applyFont="1" applyFill="1" applyBorder="1" applyAlignment="1" applyProtection="1">
      <alignment horizontal="center" vertical="center" wrapText="1"/>
      <protection locked="0"/>
    </xf>
    <xf numFmtId="0" fontId="19" fillId="27" borderId="4" xfId="0" applyFont="1" applyFill="1" applyBorder="1" applyAlignment="1" applyProtection="1">
      <alignment horizontal="center" vertical="center" wrapText="1"/>
      <protection locked="0"/>
    </xf>
    <xf numFmtId="0" fontId="19" fillId="27" borderId="0" xfId="0" applyFont="1" applyFill="1" applyAlignment="1" applyProtection="1">
      <alignment horizontal="center" vertical="center" wrapText="1"/>
      <protection locked="0"/>
    </xf>
    <xf numFmtId="9" fontId="19" fillId="27" borderId="2" xfId="0" applyNumberFormat="1" applyFont="1" applyFill="1" applyBorder="1" applyAlignment="1" applyProtection="1">
      <alignment horizontal="center" vertical="center" wrapText="1"/>
      <protection locked="0"/>
    </xf>
    <xf numFmtId="9" fontId="19" fillId="27" borderId="27" xfId="0" applyNumberFormat="1" applyFont="1" applyFill="1" applyBorder="1" applyAlignment="1" applyProtection="1">
      <alignment horizontal="center" vertical="center" wrapText="1"/>
      <protection locked="0"/>
    </xf>
    <xf numFmtId="0" fontId="19" fillId="19" borderId="40" xfId="0" applyFont="1" applyFill="1" applyBorder="1" applyAlignment="1" applyProtection="1">
      <alignment horizontal="center" vertical="center" wrapText="1"/>
      <protection locked="0"/>
    </xf>
    <xf numFmtId="0" fontId="19" fillId="19" borderId="42" xfId="0" applyFont="1" applyFill="1" applyBorder="1" applyAlignment="1" applyProtection="1">
      <alignment horizontal="center" vertical="center" wrapText="1"/>
      <protection locked="0"/>
    </xf>
    <xf numFmtId="0" fontId="20" fillId="20" borderId="40" xfId="0" applyFont="1" applyFill="1" applyBorder="1" applyAlignment="1" applyProtection="1">
      <alignment horizontal="center" vertical="center" wrapText="1"/>
      <protection locked="0"/>
    </xf>
    <xf numFmtId="0" fontId="20" fillId="20" borderId="42" xfId="0" applyFont="1" applyFill="1" applyBorder="1" applyAlignment="1" applyProtection="1">
      <alignment horizontal="center" vertical="center" wrapText="1"/>
      <protection locked="0"/>
    </xf>
    <xf numFmtId="0" fontId="19" fillId="20" borderId="43" xfId="0" applyFont="1" applyFill="1" applyBorder="1" applyAlignment="1" applyProtection="1">
      <alignment horizontal="center" vertical="center" wrapText="1"/>
      <protection locked="0"/>
    </xf>
    <xf numFmtId="0" fontId="19" fillId="27" borderId="1" xfId="0" applyFont="1" applyFill="1" applyBorder="1" applyAlignment="1" applyProtection="1">
      <alignment horizontal="center" vertical="center" wrapText="1"/>
      <protection locked="0"/>
    </xf>
    <xf numFmtId="0" fontId="19" fillId="27" borderId="42" xfId="0" applyFont="1" applyFill="1" applyBorder="1" applyAlignment="1" applyProtection="1">
      <alignment horizontal="center" vertical="center" wrapText="1"/>
      <protection locked="0"/>
    </xf>
    <xf numFmtId="9" fontId="19" fillId="27" borderId="3" xfId="0" applyNumberFormat="1" applyFont="1" applyFill="1" applyBorder="1" applyAlignment="1" applyProtection="1">
      <alignment horizontal="center" vertical="center" wrapText="1"/>
      <protection locked="0"/>
    </xf>
    <xf numFmtId="9" fontId="19" fillId="27" borderId="26" xfId="0" applyNumberFormat="1" applyFont="1" applyFill="1" applyBorder="1" applyAlignment="1" applyProtection="1">
      <alignment horizontal="center" vertical="center" wrapText="1"/>
      <protection locked="0"/>
    </xf>
    <xf numFmtId="0" fontId="19" fillId="21" borderId="43" xfId="0" applyFont="1" applyFill="1" applyBorder="1" applyAlignment="1" applyProtection="1">
      <alignment horizontal="center" vertical="center" wrapText="1"/>
      <protection locked="0"/>
    </xf>
    <xf numFmtId="0" fontId="19" fillId="21" borderId="26" xfId="0" applyFont="1" applyFill="1" applyBorder="1" applyAlignment="1" applyProtection="1">
      <alignment horizontal="center" vertical="center" wrapText="1"/>
      <protection locked="0"/>
    </xf>
    <xf numFmtId="0" fontId="19" fillId="17" borderId="40" xfId="0" applyFont="1" applyFill="1" applyBorder="1" applyAlignment="1" applyProtection="1">
      <alignment horizontal="center" vertical="center" wrapText="1"/>
      <protection locked="0"/>
    </xf>
    <xf numFmtId="0" fontId="19" fillId="17" borderId="42" xfId="0" applyFont="1" applyFill="1" applyBorder="1" applyAlignment="1" applyProtection="1">
      <alignment horizontal="center" vertical="center" wrapText="1"/>
      <protection locked="0"/>
    </xf>
    <xf numFmtId="0" fontId="19" fillId="21" borderId="40" xfId="0" applyFont="1" applyFill="1" applyBorder="1" applyAlignment="1" applyProtection="1">
      <alignment horizontal="center" vertical="center" wrapText="1"/>
      <protection locked="0"/>
    </xf>
    <xf numFmtId="0" fontId="19" fillId="21" borderId="42" xfId="0" applyFont="1" applyFill="1" applyBorder="1" applyAlignment="1" applyProtection="1">
      <alignment horizontal="center" vertical="center" wrapText="1"/>
      <protection locked="0"/>
    </xf>
    <xf numFmtId="0" fontId="20" fillId="20" borderId="43" xfId="0" applyFont="1" applyFill="1" applyBorder="1" applyAlignment="1" applyProtection="1">
      <alignment horizontal="center" vertical="center" wrapText="1"/>
      <protection locked="0"/>
    </xf>
    <xf numFmtId="0" fontId="20" fillId="20" borderId="26" xfId="0" applyFont="1" applyFill="1" applyBorder="1" applyAlignment="1" applyProtection="1">
      <alignment horizontal="center" vertical="center" wrapText="1"/>
      <protection locked="0"/>
    </xf>
    <xf numFmtId="0" fontId="19" fillId="38" borderId="40" xfId="0" applyFont="1" applyFill="1" applyBorder="1" applyAlignment="1" applyProtection="1">
      <alignment horizontal="center" vertical="center" wrapText="1"/>
      <protection locked="0"/>
    </xf>
    <xf numFmtId="0" fontId="19" fillId="38" borderId="42" xfId="0" applyFont="1" applyFill="1" applyBorder="1" applyAlignment="1" applyProtection="1">
      <alignment horizontal="center" vertical="center" wrapText="1"/>
      <protection locked="0"/>
    </xf>
    <xf numFmtId="0" fontId="26" fillId="27" borderId="1" xfId="0" applyFont="1" applyFill="1" applyBorder="1" applyAlignment="1" applyProtection="1">
      <alignment horizontal="center" vertical="center" wrapText="1"/>
      <protection locked="0"/>
    </xf>
    <xf numFmtId="0" fontId="26" fillId="27" borderId="42" xfId="0" applyFont="1" applyFill="1" applyBorder="1" applyAlignment="1" applyProtection="1">
      <alignment horizontal="center" vertical="center" wrapText="1"/>
      <protection locked="0"/>
    </xf>
    <xf numFmtId="0" fontId="19" fillId="24" borderId="44" xfId="0" applyFont="1" applyFill="1" applyBorder="1" applyAlignment="1" applyProtection="1">
      <alignment horizontal="center" vertical="center" wrapText="1"/>
      <protection locked="0"/>
    </xf>
    <xf numFmtId="0" fontId="19" fillId="24" borderId="27" xfId="0" applyFont="1" applyFill="1" applyBorder="1" applyAlignment="1" applyProtection="1">
      <alignment horizontal="center" vertical="center" wrapText="1"/>
      <protection locked="0"/>
    </xf>
    <xf numFmtId="0" fontId="53" fillId="24" borderId="40" xfId="0" applyFont="1" applyFill="1" applyBorder="1" applyAlignment="1" applyProtection="1">
      <alignment horizontal="center" vertical="center" wrapText="1"/>
      <protection locked="0"/>
    </xf>
    <xf numFmtId="0" fontId="53" fillId="20" borderId="42" xfId="0" applyFont="1" applyFill="1" applyBorder="1" applyAlignment="1" applyProtection="1">
      <alignment horizontal="center" vertical="center" wrapText="1"/>
      <protection locked="0"/>
    </xf>
    <xf numFmtId="0" fontId="19" fillId="24" borderId="34" xfId="0" applyFont="1" applyFill="1" applyBorder="1" applyAlignment="1" applyProtection="1">
      <alignment horizontal="center" vertical="center" wrapText="1"/>
      <protection locked="0"/>
    </xf>
    <xf numFmtId="0" fontId="19" fillId="20" borderId="72" xfId="0" applyFont="1" applyFill="1" applyBorder="1" applyAlignment="1" applyProtection="1">
      <alignment horizontal="center" vertical="center" wrapText="1"/>
      <protection locked="0"/>
    </xf>
    <xf numFmtId="14" fontId="19" fillId="38" borderId="40" xfId="0" applyNumberFormat="1" applyFont="1" applyFill="1" applyBorder="1" applyAlignment="1" applyProtection="1">
      <alignment horizontal="center" vertical="center" wrapText="1"/>
      <protection locked="0"/>
    </xf>
    <xf numFmtId="14" fontId="19" fillId="38" borderId="42" xfId="0" applyNumberFormat="1" applyFont="1" applyFill="1" applyBorder="1" applyAlignment="1" applyProtection="1">
      <alignment horizontal="center" vertical="center" wrapText="1"/>
      <protection locked="0"/>
    </xf>
    <xf numFmtId="0" fontId="20" fillId="26" borderId="45" xfId="0" applyFont="1" applyFill="1" applyBorder="1" applyAlignment="1" applyProtection="1">
      <alignment horizontal="center" vertical="center"/>
      <protection locked="0"/>
    </xf>
    <xf numFmtId="0" fontId="20" fillId="26" borderId="49" xfId="0" applyFont="1" applyFill="1" applyBorder="1" applyAlignment="1" applyProtection="1">
      <alignment horizontal="center" vertical="center"/>
      <protection locked="0"/>
    </xf>
    <xf numFmtId="0" fontId="20" fillId="26" borderId="39" xfId="0" applyFont="1" applyFill="1" applyBorder="1" applyAlignment="1" applyProtection="1">
      <alignment horizontal="center" vertical="center"/>
      <protection locked="0"/>
    </xf>
    <xf numFmtId="0" fontId="20" fillId="21" borderId="39" xfId="0" applyFont="1" applyFill="1" applyBorder="1" applyAlignment="1" applyProtection="1">
      <alignment horizontal="center" vertical="center"/>
      <protection locked="0"/>
    </xf>
    <xf numFmtId="0" fontId="20" fillId="21" borderId="49" xfId="0" applyFont="1" applyFill="1" applyBorder="1" applyAlignment="1" applyProtection="1">
      <alignment horizontal="center" vertical="center"/>
      <protection locked="0"/>
    </xf>
    <xf numFmtId="0" fontId="19" fillId="5" borderId="43" xfId="0" applyFont="1" applyFill="1" applyBorder="1" applyAlignment="1" applyProtection="1">
      <alignment horizontal="center" vertical="center" wrapText="1"/>
      <protection locked="0"/>
    </xf>
    <xf numFmtId="0" fontId="19" fillId="5" borderId="39" xfId="0" applyFont="1" applyFill="1" applyBorder="1" applyAlignment="1" applyProtection="1">
      <alignment horizontal="center" vertical="center" wrapText="1"/>
      <protection locked="0"/>
    </xf>
    <xf numFmtId="0" fontId="19" fillId="5" borderId="44" xfId="0" applyFont="1" applyFill="1" applyBorder="1" applyAlignment="1" applyProtection="1">
      <alignment horizontal="center" vertical="center" wrapText="1"/>
      <protection locked="0"/>
    </xf>
    <xf numFmtId="0" fontId="19" fillId="19" borderId="45" xfId="0" applyFont="1" applyFill="1" applyBorder="1" applyAlignment="1" applyProtection="1">
      <alignment horizontal="center" vertical="center" wrapText="1"/>
      <protection locked="0"/>
    </xf>
    <xf numFmtId="0" fontId="19" fillId="19" borderId="49" xfId="0" applyFont="1" applyFill="1" applyBorder="1" applyAlignment="1" applyProtection="1">
      <alignment horizontal="center" vertical="center" wrapText="1"/>
      <protection locked="0"/>
    </xf>
    <xf numFmtId="0" fontId="19" fillId="19" borderId="48" xfId="0" applyFont="1" applyFill="1" applyBorder="1" applyAlignment="1" applyProtection="1">
      <alignment horizontal="center" vertical="center" wrapText="1"/>
      <protection locked="0"/>
    </xf>
    <xf numFmtId="0" fontId="20" fillId="5" borderId="40" xfId="0" applyFont="1" applyFill="1" applyBorder="1" applyAlignment="1" applyProtection="1">
      <alignment horizontal="center" vertical="center" wrapText="1"/>
      <protection locked="0"/>
    </xf>
    <xf numFmtId="0" fontId="20" fillId="5" borderId="42" xfId="0" applyFont="1" applyFill="1" applyBorder="1" applyAlignment="1" applyProtection="1">
      <alignment horizontal="center" vertical="center" wrapText="1"/>
      <protection locked="0"/>
    </xf>
    <xf numFmtId="0" fontId="19" fillId="24" borderId="15" xfId="0" applyFont="1" applyFill="1" applyBorder="1" applyAlignment="1" applyProtection="1">
      <alignment horizontal="center" vertical="center" wrapText="1"/>
      <protection locked="0"/>
    </xf>
    <xf numFmtId="0" fontId="19" fillId="20" borderId="45" xfId="0" applyFont="1" applyFill="1" applyBorder="1" applyAlignment="1" applyProtection="1">
      <alignment horizontal="center" vertical="center" wrapText="1"/>
      <protection locked="0"/>
    </xf>
    <xf numFmtId="0" fontId="19" fillId="20" borderId="49" xfId="0" applyFont="1" applyFill="1" applyBorder="1" applyAlignment="1" applyProtection="1">
      <alignment horizontal="center" vertical="center" wrapText="1"/>
      <protection locked="0"/>
    </xf>
    <xf numFmtId="0" fontId="0" fillId="15" borderId="0" xfId="0" applyFill="1" applyAlignment="1">
      <alignment horizontal="justify" vertical="center" wrapText="1"/>
    </xf>
    <xf numFmtId="0" fontId="0" fillId="0" borderId="0" xfId="0" applyAlignment="1">
      <alignment horizontal="justify" vertical="center" wrapText="1"/>
    </xf>
    <xf numFmtId="0" fontId="0" fillId="14" borderId="0" xfId="0" applyFill="1" applyAlignment="1">
      <alignment horizontal="justify" vertical="center" wrapText="1"/>
    </xf>
    <xf numFmtId="0" fontId="0" fillId="12" borderId="0" xfId="0" applyFill="1" applyAlignment="1">
      <alignment horizontal="justify" vertical="center" wrapText="1"/>
    </xf>
    <xf numFmtId="0" fontId="0" fillId="13" borderId="0" xfId="0" applyFill="1" applyAlignment="1">
      <alignment horizontal="justify" vertical="center" wrapText="1"/>
    </xf>
    <xf numFmtId="0" fontId="6" fillId="9" borderId="0" xfId="0" applyFont="1" applyFill="1" applyAlignment="1">
      <alignment horizontal="left"/>
    </xf>
    <xf numFmtId="0" fontId="6" fillId="10" borderId="0" xfId="0" applyFont="1" applyFill="1" applyAlignment="1">
      <alignment horizontal="left"/>
    </xf>
    <xf numFmtId="0" fontId="6" fillId="3" borderId="0" xfId="0" applyFont="1" applyFill="1" applyAlignment="1">
      <alignment horizontal="left"/>
    </xf>
    <xf numFmtId="0" fontId="6" fillId="8" borderId="0" xfId="0" applyFont="1" applyFill="1" applyAlignment="1">
      <alignment horizontal="left"/>
    </xf>
    <xf numFmtId="0" fontId="1" fillId="0" borderId="0" xfId="0" applyFont="1" applyAlignment="1">
      <alignment horizontal="center" vertical="center" wrapText="1"/>
    </xf>
    <xf numFmtId="0" fontId="0" fillId="14" borderId="0" xfId="0" applyFill="1" applyAlignment="1">
      <alignment horizontal="left" vertical="center" wrapText="1"/>
    </xf>
    <xf numFmtId="0" fontId="6" fillId="8" borderId="15" xfId="0" applyFont="1" applyFill="1" applyBorder="1" applyAlignment="1">
      <alignment horizontal="center"/>
    </xf>
    <xf numFmtId="0" fontId="6" fillId="8" borderId="6" xfId="0" applyFont="1" applyFill="1" applyBorder="1" applyAlignment="1">
      <alignment horizontal="center"/>
    </xf>
    <xf numFmtId="0" fontId="7" fillId="5" borderId="17"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8" fillId="6" borderId="18" xfId="0" applyFont="1" applyFill="1" applyBorder="1" applyAlignment="1">
      <alignment horizontal="center"/>
    </xf>
    <xf numFmtId="0" fontId="8" fillId="6" borderId="19" xfId="0" applyFont="1" applyFill="1" applyBorder="1" applyAlignment="1">
      <alignment horizontal="center"/>
    </xf>
    <xf numFmtId="0" fontId="9" fillId="6" borderId="20" xfId="0" applyFont="1" applyFill="1" applyBorder="1" applyAlignment="1">
      <alignment horizontal="center" vertical="center" textRotation="255" wrapText="1"/>
    </xf>
    <xf numFmtId="0" fontId="9" fillId="6" borderId="23" xfId="0" applyFont="1" applyFill="1" applyBorder="1" applyAlignment="1">
      <alignment horizontal="center" vertical="center" textRotation="255" wrapText="1"/>
    </xf>
    <xf numFmtId="0" fontId="3" fillId="7" borderId="4"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6" fillId="3" borderId="0" xfId="0" applyFont="1" applyFill="1" applyAlignment="1">
      <alignment horizontal="center"/>
    </xf>
    <xf numFmtId="0" fontId="6" fillId="3" borderId="27" xfId="0" applyFont="1" applyFill="1" applyBorder="1" applyAlignment="1">
      <alignment horizontal="center"/>
    </xf>
    <xf numFmtId="0" fontId="16" fillId="0" borderId="0" xfId="0" applyFont="1" applyAlignment="1">
      <alignment horizontal="justify" vertical="center" wrapText="1"/>
    </xf>
    <xf numFmtId="0" fontId="15" fillId="5" borderId="0" xfId="0" applyFont="1" applyFill="1" applyAlignment="1">
      <alignment horizontal="center" vertical="center" wrapText="1"/>
    </xf>
    <xf numFmtId="0" fontId="15" fillId="19" borderId="0" xfId="0" applyFont="1" applyFill="1" applyAlignment="1">
      <alignment horizontal="center" vertical="center" wrapText="1"/>
    </xf>
    <xf numFmtId="0" fontId="16" fillId="13" borderId="0" xfId="0" applyFont="1" applyFill="1" applyAlignment="1">
      <alignment horizontal="left" vertical="center" wrapText="1"/>
    </xf>
    <xf numFmtId="0" fontId="16" fillId="12" borderId="0" xfId="0" applyFont="1" applyFill="1" applyAlignment="1">
      <alignment horizontal="left" vertical="center" wrapText="1"/>
    </xf>
    <xf numFmtId="0" fontId="16" fillId="14" borderId="0" xfId="0" applyFont="1" applyFill="1" applyAlignment="1">
      <alignment horizontal="left" vertical="center" wrapText="1"/>
    </xf>
    <xf numFmtId="0" fontId="15" fillId="18" borderId="35" xfId="0" applyFont="1" applyFill="1" applyBorder="1" applyAlignment="1">
      <alignment horizontal="center" vertical="center" wrapText="1"/>
    </xf>
    <xf numFmtId="0" fontId="15" fillId="18" borderId="13" xfId="0" applyFont="1" applyFill="1" applyBorder="1" applyAlignment="1">
      <alignment horizontal="center" vertical="center" wrapText="1"/>
    </xf>
    <xf numFmtId="0" fontId="15" fillId="18" borderId="36" xfId="0" applyFont="1" applyFill="1" applyBorder="1" applyAlignment="1">
      <alignment horizontal="center" vertical="center" wrapText="1"/>
    </xf>
    <xf numFmtId="0" fontId="34" fillId="31" borderId="40" xfId="0" applyFont="1" applyFill="1" applyBorder="1" applyAlignment="1">
      <alignment horizontal="center" vertical="center" textRotation="90" wrapText="1"/>
    </xf>
    <xf numFmtId="0" fontId="34" fillId="31" borderId="42" xfId="0" applyFont="1" applyFill="1" applyBorder="1" applyAlignment="1">
      <alignment horizontal="center" vertical="center" textRotation="90" wrapText="1"/>
    </xf>
    <xf numFmtId="0" fontId="34" fillId="31" borderId="41" xfId="0" applyFont="1" applyFill="1" applyBorder="1" applyAlignment="1">
      <alignment horizontal="center" vertical="center" textRotation="90" wrapText="1"/>
    </xf>
    <xf numFmtId="0" fontId="48" fillId="32" borderId="39" xfId="0" quotePrefix="1" applyFont="1" applyFill="1" applyBorder="1" applyAlignment="1">
      <alignment horizontal="left" vertical="center" wrapText="1"/>
    </xf>
    <xf numFmtId="0" fontId="48" fillId="32" borderId="44" xfId="0" quotePrefix="1" applyFont="1" applyFill="1" applyBorder="1" applyAlignment="1">
      <alignment horizontal="left" vertical="center" wrapText="1"/>
    </xf>
    <xf numFmtId="0" fontId="49" fillId="34" borderId="27" xfId="0" quotePrefix="1" applyFont="1" applyFill="1" applyBorder="1" applyAlignment="1">
      <alignment horizontal="left" vertical="center" wrapText="1"/>
    </xf>
    <xf numFmtId="16" fontId="50" fillId="33" borderId="27" xfId="0" quotePrefix="1" applyNumberFormat="1" applyFont="1" applyFill="1" applyBorder="1" applyAlignment="1">
      <alignment horizontal="left" vertical="center" wrapText="1"/>
    </xf>
    <xf numFmtId="0" fontId="51" fillId="35" borderId="27" xfId="0" quotePrefix="1" applyFont="1" applyFill="1" applyBorder="1" applyAlignment="1">
      <alignment horizontal="left" vertical="center" wrapText="1"/>
    </xf>
    <xf numFmtId="0" fontId="52" fillId="36" borderId="15" xfId="0" quotePrefix="1" applyFont="1" applyFill="1" applyBorder="1" applyAlignment="1">
      <alignment horizontal="left" vertical="center" wrapText="1"/>
    </xf>
    <xf numFmtId="0" fontId="52" fillId="36" borderId="47" xfId="0" quotePrefix="1" applyFont="1" applyFill="1" applyBorder="1" applyAlignment="1">
      <alignment horizontal="left" vertical="center" wrapText="1"/>
    </xf>
    <xf numFmtId="0" fontId="34" fillId="31" borderId="43" xfId="0" applyFont="1" applyFill="1" applyBorder="1" applyAlignment="1">
      <alignment horizontal="center" vertical="center" textRotation="90" wrapText="1"/>
    </xf>
    <xf numFmtId="0" fontId="34" fillId="31" borderId="26" xfId="0" applyFont="1" applyFill="1" applyBorder="1" applyAlignment="1">
      <alignment horizontal="center" vertical="center" textRotation="90" wrapText="1"/>
    </xf>
    <xf numFmtId="0" fontId="34" fillId="31" borderId="46" xfId="0" applyFont="1" applyFill="1" applyBorder="1" applyAlignment="1">
      <alignment horizontal="center" vertical="center" textRotation="90" wrapText="1"/>
    </xf>
    <xf numFmtId="0" fontId="46" fillId="32" borderId="45" xfId="0" applyFont="1" applyFill="1" applyBorder="1" applyAlignment="1">
      <alignment horizontal="center" vertical="center" wrapText="1"/>
    </xf>
    <xf numFmtId="0" fontId="46" fillId="32" borderId="49" xfId="0" applyFont="1" applyFill="1" applyBorder="1" applyAlignment="1">
      <alignment horizontal="center" vertical="center" wrapText="1"/>
    </xf>
    <xf numFmtId="0" fontId="46" fillId="32" borderId="48" xfId="0" applyFont="1" applyFill="1" applyBorder="1" applyAlignment="1">
      <alignment horizontal="center" vertical="center" wrapText="1"/>
    </xf>
    <xf numFmtId="0" fontId="34" fillId="31" borderId="45" xfId="0" applyFont="1" applyFill="1" applyBorder="1" applyAlignment="1">
      <alignment horizontal="center" vertical="center"/>
    </xf>
    <xf numFmtId="0" fontId="34" fillId="31" borderId="49" xfId="0" applyFont="1" applyFill="1" applyBorder="1" applyAlignment="1">
      <alignment horizontal="center" vertical="center"/>
    </xf>
    <xf numFmtId="0" fontId="34" fillId="31" borderId="48" xfId="0" applyFont="1" applyFill="1" applyBorder="1" applyAlignment="1">
      <alignment horizontal="center" vertical="center"/>
    </xf>
    <xf numFmtId="0" fontId="0" fillId="0" borderId="37" xfId="0" applyBorder="1" applyAlignment="1">
      <alignment horizontal="center" vertical="center" wrapText="1"/>
    </xf>
  </cellXfs>
  <cellStyles count="5">
    <cellStyle name="Hipervínculo 2" xfId="3" xr:uid="{00000000-0005-0000-0000-000000000000}"/>
    <cellStyle name="Normal" xfId="0" builtinId="0"/>
    <cellStyle name="Normal 2" xfId="1" xr:uid="{00000000-0005-0000-0000-000002000000}"/>
    <cellStyle name="Normal 2 2" xfId="2" xr:uid="{00000000-0005-0000-0000-000003000000}"/>
    <cellStyle name="Porcentaje" xfId="4" builtinId="5"/>
  </cellStyles>
  <dxfs count="70">
    <dxf>
      <font>
        <strike val="0"/>
        <color rgb="FF000000"/>
      </font>
      <fill>
        <patternFill>
          <bgColor rgb="FF92D050"/>
        </patternFill>
      </fill>
    </dxf>
    <dxf>
      <font>
        <strike val="0"/>
        <color rgb="FF000000"/>
      </font>
      <fill>
        <patternFill>
          <bgColor rgb="FFFFFF00"/>
        </patternFill>
      </fill>
    </dxf>
    <dxf>
      <font>
        <strike val="0"/>
        <color rgb="FF000000"/>
      </font>
      <fill>
        <patternFill>
          <bgColor rgb="FFFF0000"/>
        </patternFill>
      </fill>
    </dxf>
    <dxf>
      <fill>
        <patternFill>
          <bgColor rgb="FF92D050"/>
        </patternFill>
      </fill>
    </dxf>
    <dxf>
      <fill>
        <patternFill>
          <bgColor rgb="FFFF0000"/>
        </patternFill>
      </fill>
    </dxf>
    <dxf>
      <fill>
        <patternFill>
          <bgColor rgb="FFFFFF00"/>
        </patternFill>
      </fill>
    </dxf>
    <dxf>
      <font>
        <strike val="0"/>
        <color rgb="FF000000"/>
      </font>
      <fill>
        <patternFill>
          <bgColor rgb="FF92D050"/>
        </patternFill>
      </fill>
    </dxf>
    <dxf>
      <font>
        <strike val="0"/>
        <color rgb="FF000000"/>
      </font>
      <fill>
        <patternFill>
          <bgColor rgb="FFFFFF00"/>
        </patternFill>
      </fill>
    </dxf>
    <dxf>
      <font>
        <strike val="0"/>
        <color rgb="FF000000"/>
      </font>
      <fill>
        <patternFill>
          <bgColor rgb="FFFF0000"/>
        </patternFill>
      </fill>
    </dxf>
    <dxf>
      <fill>
        <patternFill>
          <bgColor rgb="FFC00000"/>
        </patternFill>
      </fill>
    </dxf>
    <dxf>
      <fill>
        <patternFill>
          <bgColor rgb="FFFF0000"/>
        </patternFill>
      </fill>
    </dxf>
    <dxf>
      <fill>
        <patternFill>
          <bgColor rgb="FFFFFF00"/>
        </patternFill>
      </fill>
    </dxf>
    <dxf>
      <fill>
        <patternFill>
          <bgColor rgb="FF92D050"/>
        </patternFill>
      </fill>
    </dxf>
    <dxf>
      <font>
        <strike val="0"/>
        <color rgb="FF000000"/>
      </font>
      <fill>
        <patternFill>
          <bgColor rgb="FF92D050"/>
        </patternFill>
      </fill>
    </dxf>
    <dxf>
      <font>
        <strike val="0"/>
        <color rgb="FF000000"/>
      </font>
      <fill>
        <patternFill>
          <bgColor rgb="FFFFFF00"/>
        </patternFill>
      </fill>
    </dxf>
    <dxf>
      <font>
        <strike val="0"/>
        <color rgb="FF000000"/>
      </font>
      <fill>
        <patternFill>
          <bgColor rgb="FFFF0000"/>
        </patternFill>
      </fill>
    </dxf>
    <dxf>
      <fill>
        <patternFill>
          <bgColor rgb="FFC00000"/>
        </patternFill>
      </fill>
    </dxf>
    <dxf>
      <fill>
        <patternFill>
          <bgColor rgb="FFFF0000"/>
        </patternFill>
      </fill>
    </dxf>
    <dxf>
      <fill>
        <patternFill>
          <bgColor rgb="FFFFFF00"/>
        </patternFill>
      </fill>
    </dxf>
    <dxf>
      <fill>
        <patternFill>
          <bgColor rgb="FF92D050"/>
        </patternFill>
      </fill>
    </dxf>
    <dxf>
      <fill>
        <patternFill>
          <bgColor rgb="FFC00000"/>
        </patternFill>
      </fill>
    </dxf>
    <dxf>
      <fill>
        <patternFill>
          <bgColor rgb="FFFF0000"/>
        </patternFill>
      </fill>
    </dxf>
    <dxf>
      <fill>
        <patternFill>
          <bgColor rgb="FFFFFF00"/>
        </patternFill>
      </fill>
    </dxf>
    <dxf>
      <fill>
        <patternFill>
          <bgColor rgb="FF92D050"/>
        </patternFill>
      </fill>
    </dxf>
    <dxf>
      <fill>
        <patternFill>
          <bgColor rgb="FFC00000"/>
        </patternFill>
      </fill>
    </dxf>
    <dxf>
      <fill>
        <patternFill>
          <bgColor rgb="FFFF0000"/>
        </patternFill>
      </fill>
    </dxf>
    <dxf>
      <fill>
        <patternFill>
          <bgColor rgb="FFFFFF00"/>
        </patternFill>
      </fill>
    </dxf>
    <dxf>
      <fill>
        <patternFill>
          <bgColor rgb="FF92D050"/>
        </patternFill>
      </fill>
    </dxf>
    <dxf>
      <fill>
        <patternFill>
          <bgColor rgb="FFC00000"/>
        </patternFill>
      </fill>
    </dxf>
    <dxf>
      <fill>
        <patternFill>
          <bgColor rgb="FFFF0000"/>
        </patternFill>
      </fill>
    </dxf>
    <dxf>
      <fill>
        <patternFill>
          <bgColor rgb="FFFFFF00"/>
        </patternFill>
      </fill>
    </dxf>
    <dxf>
      <fill>
        <patternFill>
          <bgColor rgb="FF92D050"/>
        </patternFill>
      </fill>
    </dxf>
    <dxf>
      <fill>
        <patternFill>
          <bgColor rgb="FFC00000"/>
        </patternFill>
      </fill>
    </dxf>
    <dxf>
      <fill>
        <patternFill>
          <bgColor rgb="FFFF0000"/>
        </patternFill>
      </fill>
    </dxf>
    <dxf>
      <fill>
        <patternFill>
          <bgColor rgb="FFFFFF00"/>
        </patternFill>
      </fill>
    </dxf>
    <dxf>
      <fill>
        <patternFill>
          <bgColor rgb="FF92D050"/>
        </patternFill>
      </fill>
    </dxf>
    <dxf>
      <font>
        <strike val="0"/>
        <color rgb="FFFFFFFF"/>
      </font>
    </dxf>
    <dxf>
      <fill>
        <patternFill>
          <bgColor rgb="FF92D050"/>
        </patternFill>
      </fill>
    </dxf>
    <dxf>
      <fill>
        <patternFill>
          <bgColor rgb="FFFF0000"/>
        </patternFill>
      </fill>
    </dxf>
    <dxf>
      <fill>
        <patternFill>
          <bgColor rgb="FFFFFF00"/>
        </patternFill>
      </fill>
    </dxf>
    <dxf>
      <font>
        <strike val="0"/>
        <color rgb="FF000000"/>
      </font>
      <fill>
        <patternFill>
          <bgColor rgb="FF92D050"/>
        </patternFill>
      </fill>
    </dxf>
    <dxf>
      <font>
        <strike val="0"/>
        <color rgb="FF000000"/>
      </font>
      <fill>
        <patternFill>
          <bgColor rgb="FFFFFF00"/>
        </patternFill>
      </fill>
    </dxf>
    <dxf>
      <font>
        <strike val="0"/>
        <color rgb="FF000000"/>
      </font>
      <fill>
        <patternFill>
          <bgColor rgb="FFFF0000"/>
        </patternFill>
      </fill>
    </dxf>
    <dxf>
      <fill>
        <patternFill>
          <bgColor rgb="FFC00000"/>
        </patternFill>
      </fill>
    </dxf>
    <dxf>
      <fill>
        <patternFill>
          <bgColor rgb="FFFF0000"/>
        </patternFill>
      </fill>
    </dxf>
    <dxf>
      <fill>
        <patternFill>
          <bgColor rgb="FFFFFF00"/>
        </patternFill>
      </fill>
    </dxf>
    <dxf>
      <fill>
        <patternFill>
          <bgColor rgb="FF92D050"/>
        </patternFill>
      </fill>
    </dxf>
    <dxf>
      <fill>
        <patternFill>
          <bgColor rgb="FFC00000"/>
        </patternFill>
      </fill>
    </dxf>
    <dxf>
      <fill>
        <patternFill>
          <bgColor rgb="FFFF0000"/>
        </patternFill>
      </fill>
    </dxf>
    <dxf>
      <fill>
        <patternFill>
          <bgColor rgb="FFFFFF00"/>
        </patternFill>
      </fill>
    </dxf>
    <dxf>
      <fill>
        <patternFill>
          <bgColor rgb="FF92D050"/>
        </patternFill>
      </fill>
    </dxf>
    <dxf>
      <fill>
        <patternFill>
          <bgColor rgb="FFC0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0000"/>
        </patternFill>
      </fill>
    </dxf>
    <dxf>
      <fill>
        <patternFill>
          <bgColor rgb="FFFFFF00"/>
        </patternFill>
      </fill>
    </dxf>
    <dxf>
      <fill>
        <patternFill>
          <bgColor rgb="FFC00000"/>
        </patternFill>
      </fill>
    </dxf>
    <dxf>
      <fill>
        <patternFill>
          <bgColor rgb="FFFF0000"/>
        </patternFill>
      </fill>
    </dxf>
    <dxf>
      <fill>
        <patternFill>
          <bgColor rgb="FFFFFF00"/>
        </patternFill>
      </fill>
    </dxf>
    <dxf>
      <fill>
        <patternFill>
          <bgColor rgb="FFC00000"/>
        </patternFill>
      </fill>
    </dxf>
    <dxf>
      <fill>
        <patternFill>
          <bgColor rgb="FFFF0000"/>
        </patternFill>
      </fill>
    </dxf>
    <dxf>
      <fill>
        <patternFill>
          <bgColor rgb="FFFFFF00"/>
        </patternFill>
      </fill>
    </dxf>
    <dxf>
      <fill>
        <patternFill>
          <bgColor rgb="FF92D050"/>
        </patternFill>
      </fill>
    </dxf>
    <dxf>
      <fill>
        <patternFill>
          <bgColor rgb="FFC00000"/>
        </patternFill>
      </fill>
    </dxf>
    <dxf>
      <fill>
        <patternFill>
          <bgColor rgb="FFFF0000"/>
        </patternFill>
      </fill>
    </dxf>
    <dxf>
      <fill>
        <patternFill>
          <bgColor rgb="FF92D050"/>
        </patternFill>
      </fill>
    </dxf>
    <dxf>
      <fill>
        <patternFill>
          <bgColor rgb="FFFFFF00"/>
        </patternFill>
      </fill>
    </dxf>
  </dxfs>
  <tableStyles count="0" defaultTableStyle="TableStyleMedium2" defaultPivotStyle="PivotStyleLight16"/>
  <colors>
    <mruColors>
      <color rgb="FFFF33CC"/>
      <color rgb="FFCECC66"/>
      <color rgb="FFFF5050"/>
      <color rgb="FFFF6600"/>
      <color rgb="FFFF9900"/>
      <color rgb="FF009999"/>
      <color rgb="FFFF9999"/>
      <color rgb="FFEA8B00"/>
      <color rgb="FFFFEB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DC01\S.Gestion\Users\LuisDaniel\Documents\0%20Servidor%20Cornare%20copia%20respaldo\Gestor%20de%20control%20de%20calidad\Proyecto%20Manual\F-SG-SST-69_Matriz_Identificacion_de_Peligros_y_Valoracion_de_Riesgos-20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istemagestion1\SGI\CONTROL%20INTERNO\Matriz%20de%20Riesgos%20y%20Controles%20Cornare%20-%20cop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RDC01\S.Gestion\Users\mcastano\Desktop\F-DE-01_Matrices_de_riesgos_de_los_procesos_2019_Comunicaccion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RDC01\S.Gestion\Users\mcastano\Downloads\F-DE-01_Matrices_de_riesgos_de_los_procesos_Geston_Ambiental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RDC01\S.Gestion\Users\mcastano\Desktop\F-DE-01_Matrices_de_riesgos_de_los_procesos_2019_OAT.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Lista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LIGROS"/>
      <sheetName val="valoracion"/>
      <sheetName val="Listas"/>
      <sheetName val="FORMATO"/>
      <sheetName val="FORMATO (2)"/>
      <sheetName val="CITES"/>
      <sheetName val="Conducción"/>
      <sheetName val="Regional Aguas"/>
      <sheetName val="Regional Bosques"/>
      <sheetName val="Regional Páramo"/>
      <sheetName val="Regional Porce Nus"/>
      <sheetName val="Regional Valles de San Nicolás"/>
      <sheetName val="Sede Principal"/>
    </sheetNames>
    <sheetDataSet>
      <sheetData sheetId="0"/>
      <sheetData sheetId="1">
        <row r="15">
          <cell r="B15">
            <v>10</v>
          </cell>
        </row>
        <row r="16">
          <cell r="B16">
            <v>6</v>
          </cell>
        </row>
        <row r="17">
          <cell r="B17">
            <v>2</v>
          </cell>
        </row>
        <row r="18">
          <cell r="B18">
            <v>0</v>
          </cell>
        </row>
        <row r="27">
          <cell r="B27">
            <v>4</v>
          </cell>
        </row>
        <row r="28">
          <cell r="B28">
            <v>3</v>
          </cell>
        </row>
        <row r="29">
          <cell r="B29">
            <v>2</v>
          </cell>
        </row>
        <row r="30">
          <cell r="B30">
            <v>1</v>
          </cell>
        </row>
        <row r="64">
          <cell r="B64">
            <v>100</v>
          </cell>
        </row>
        <row r="65">
          <cell r="B65">
            <v>60</v>
          </cell>
        </row>
        <row r="66">
          <cell r="B66">
            <v>25</v>
          </cell>
        </row>
        <row r="67">
          <cell r="B67">
            <v>10</v>
          </cell>
        </row>
      </sheetData>
      <sheetData sheetId="2">
        <row r="1">
          <cell r="A1" t="str">
            <v>Grupo de Riesgo</v>
          </cell>
          <cell r="I1" t="str">
            <v>INTERVENCION POR ELIMINACION</v>
          </cell>
          <cell r="K1" t="str">
            <v>INTERVENCION ADMINISTRATIVO</v>
          </cell>
        </row>
        <row r="2">
          <cell r="A2" t="str">
            <v>1. FISICOS</v>
          </cell>
        </row>
        <row r="3">
          <cell r="A3" t="str">
            <v>2. QUÍMICOS</v>
          </cell>
          <cell r="C3" t="str">
            <v>1.1. Ruido (Impacto, Intermitente, Continúo)</v>
          </cell>
          <cell r="E3" t="str">
            <v xml:space="preserve">1.1. Volumen alto de aparatos telefónicos y de comunicación usados (celulares, audífonos, radios, etc.)    </v>
          </cell>
          <cell r="G3" t="str">
            <v>1.1 Disconfot, cefalea, falta de concentracion</v>
          </cell>
          <cell r="I3" t="str">
            <v>Aislamiento o encerramiento de máquinas generadoras de ruido.</v>
          </cell>
          <cell r="K3" t="str">
            <v>Matriz de funciones por cargos</v>
          </cell>
        </row>
        <row r="4">
          <cell r="A4" t="str">
            <v>3. DE SEGURIDAD</v>
          </cell>
          <cell r="C4" t="str">
            <v>1.2. Iluminación inadecuada ( Exceso ó deficiencia)</v>
          </cell>
          <cell r="E4" t="str">
            <v xml:space="preserve">1.1. Generado por ruidos del área (impresoras, gente conversando y/o aparatos sonando) </v>
          </cell>
          <cell r="G4" t="str">
            <v>1.2 Lesiones en piel que pueden ir desde metaplasia, queratosis hasta anaplasia. Conjuntivitis, queratitis, cataratas y cambios retinales si hay exposición visual</v>
          </cell>
          <cell r="I4" t="str">
            <v>Regular los niveles de volumen de telefonos fijos, celulares, itercomunicadores y música.</v>
          </cell>
          <cell r="K4" t="str">
            <v>Señalización y demarcación de áreas</v>
          </cell>
        </row>
        <row r="5">
          <cell r="A5" t="str">
            <v>4. BIOMECÁNICOS</v>
          </cell>
          <cell r="C5" t="str">
            <v>1.3. Calor</v>
          </cell>
          <cell r="E5" t="str">
            <v>1.1. Ubicado cerca de Zona Vehicular</v>
          </cell>
          <cell r="G5" t="str">
            <v>1.2 Fátiga visual</v>
          </cell>
          <cell r="I5" t="str">
            <v>Disponer los equipos o máquinas ruidosas sobre superficies estables no vibratorias.</v>
          </cell>
          <cell r="K5" t="str">
            <v>Supervisión de tareas</v>
          </cell>
        </row>
        <row r="6">
          <cell r="A6" t="str">
            <v>5. BIOLÓGICOS</v>
          </cell>
          <cell r="C6" t="str">
            <v>1.4. Frío</v>
          </cell>
          <cell r="E6" t="str">
            <v>1.1. Generado  por máquinas y herramientas en la planta de producción</v>
          </cell>
          <cell r="G6" t="str">
            <v>1.3 Transtornos, sequedad de mucosas</v>
          </cell>
          <cell r="I6" t="str">
            <v>Sistemas de sujeción o anclaje de máquinas a pisos y/o paredes.</v>
          </cell>
          <cell r="K6" t="str">
            <v>Inspecciones de seguridad planeadas</v>
          </cell>
        </row>
        <row r="7">
          <cell r="A7" t="str">
            <v>6. PSICOSOCIAL</v>
          </cell>
          <cell r="C7" t="str">
            <v>1.5. Radiaciones no ionizantes (Láser, ultravioleta, infraroja, radiofrecuencia, microondas)</v>
          </cell>
          <cell r="G7" t="str">
            <v xml:space="preserve">1.3 Pérdida acústica inducida por el ruido, efectos extrauditivos: cambios conductuales, y del sistema autónomo. </v>
          </cell>
          <cell r="I7" t="str">
            <v>Dotación de silenciadores en las máquinas.</v>
          </cell>
          <cell r="K7" t="str">
            <v>Standarizacion de normas de seguridad</v>
          </cell>
        </row>
        <row r="8">
          <cell r="A8" t="str">
            <v>7. FENOMENOS NATURALES</v>
          </cell>
          <cell r="C8" t="str">
            <v>1.6 Radiaciones ionizantes (Rayos X, Gama, Beta)</v>
          </cell>
          <cell r="E8" t="str">
            <v>1.2. Luz artificial y/o natural (exceso o deficiente)</v>
          </cell>
          <cell r="G8" t="str">
            <v>1.4 Mayor desgaste, deshidratación, disconfort</v>
          </cell>
          <cell r="I8" t="str">
            <v>Ayudas mecánicas para transporte de cargas</v>
          </cell>
          <cell r="K8" t="str">
            <v>Matriz de elementos de proteccion personal</v>
          </cell>
        </row>
        <row r="9">
          <cell r="C9" t="str">
            <v>1.7. Humedad</v>
          </cell>
          <cell r="E9" t="str">
            <v>1.2. Inadecuada ubicación del monitor con respecto a las fuentes de luz (natural y/o artificial).</v>
          </cell>
          <cell r="G9" t="str">
            <v>1.5 Lesiones en piel, metaplasias e incluso anaplasias en piel y órganos internos, trastornos de la función reproductiva (muy discutidos), teratogénesis, reducción de la expectativa de vida</v>
          </cell>
          <cell r="I9" t="str">
            <v>Ayudas mecánicas para el trabajo en maquínas y equipos</v>
          </cell>
          <cell r="K9" t="str">
            <v>Documentacion de procesos</v>
          </cell>
        </row>
        <row r="10">
          <cell r="C10" t="str">
            <v>1.8. Vibraciones</v>
          </cell>
          <cell r="E10" t="str">
            <v>1.2. Inadecuada ubicación de luminarias</v>
          </cell>
          <cell r="G10" t="str">
            <v>1.6 Cambios hemodinámicos que inducen neuropatías distales</v>
          </cell>
          <cell r="I10" t="str">
            <v>Reposición oportuna de luminarias deficientes.</v>
          </cell>
          <cell r="K10" t="str">
            <v>Asignacion de recurso humano</v>
          </cell>
        </row>
        <row r="11">
          <cell r="C11" t="str">
            <v>1.9. Presiones anormales</v>
          </cell>
          <cell r="I11" t="str">
            <v>Eliminar superficies reflectivas en el entorno como vidrios sobre mesas de escritorio.</v>
          </cell>
          <cell r="K11" t="str">
            <v>Asignacion de recurso financiero</v>
          </cell>
        </row>
        <row r="12">
          <cell r="E12" t="str">
            <v>1.3. Asinamiento de personas por areas de trabajo</v>
          </cell>
          <cell r="G12" t="str">
            <v>1.7 Astenopia con toda su cohorte clínica, menor rendimiento, mayor accidentalidad</v>
          </cell>
          <cell r="I12" t="str">
            <v>Ubicación de monitor del computador de forma perpedicular a la ubicación de ventanas,  no ubicar de frente ni detrás de ellas.</v>
          </cell>
          <cell r="K12" t="str">
            <v>Asignacion de recurso fisico</v>
          </cell>
        </row>
        <row r="13">
          <cell r="C13" t="str">
            <v>2.1. Material Particulado (orgánicos, inorgánicos)</v>
          </cell>
          <cell r="E13" t="str">
            <v>1.3. Ausencia o fallas en el  sistemas de aire acondicionado</v>
          </cell>
          <cell r="G13" t="str">
            <v>1.8 Eventuales lesiones de piel, aumento de sintomatología respiratoria de origen alérgico, eventuales infecciones del tracto respiratorio</v>
          </cell>
          <cell r="I13" t="str">
            <v>Instalacion de guardas de seguridad</v>
          </cell>
          <cell r="K13" t="str">
            <v>Restricción de acceso a áreas de trabajo para personal no autorizado</v>
          </cell>
        </row>
        <row r="14">
          <cell r="C14" t="str">
            <v>2.2. Fibras</v>
          </cell>
          <cell r="E14" t="str">
            <v>1.3. Generado por hornos térmicos en producción</v>
          </cell>
          <cell r="G14" t="str">
            <v>1.9 Síndromes neuroperiféricos con concomitantes cambios hemodinámicos y artrosis periférica. Artrosis intervertebral y sacro ilíaca</v>
          </cell>
          <cell r="I14" t="str">
            <v>Rediseño de máquinas</v>
          </cell>
          <cell r="K14" t="str">
            <v>Instalacion de alarmas</v>
          </cell>
        </row>
        <row r="15">
          <cell r="C15" t="str">
            <v>2.3. Líquidos (nieblas y rocíos)</v>
          </cell>
          <cell r="E15" t="str">
            <v>1.4. Exposicion a bajas  temperaturas de aires acondicionados utilizados para el enfriamiento de equipos</v>
          </cell>
          <cell r="I15" t="str">
            <v>Rediseño de procesos</v>
          </cell>
          <cell r="K15" t="str">
            <v>Capacitacion del personal</v>
          </cell>
        </row>
        <row r="16">
          <cell r="C16" t="str">
            <v>2.4. Gases y Vapores</v>
          </cell>
          <cell r="E16" t="str">
            <v>1.4. Trabajo en cavas</v>
          </cell>
          <cell r="G16" t="str">
            <v>2.1 Neumoconiosis</v>
          </cell>
          <cell r="I16" t="str">
            <v>Inspecciones de seguridad planeadas</v>
          </cell>
          <cell r="K16" t="str">
            <v>Matenimiento preventivo de  máqiunas y equipos.</v>
          </cell>
        </row>
        <row r="17">
          <cell r="C17" t="str">
            <v>2.5. Humos metálicos, no metálicos</v>
          </cell>
          <cell r="G17" t="str">
            <v>2.2. Abrasiones, dermatitis</v>
          </cell>
          <cell r="I17" t="str">
            <v>Suministro de herramientas adecuadas y en buen estado</v>
          </cell>
          <cell r="K17" t="str">
            <v>Diseño de guardas de seguridad</v>
          </cell>
        </row>
        <row r="18">
          <cell r="E18" t="str">
            <v>1.5. Exposicion a rayos solares (UV), instalaciones en campo abierto</v>
          </cell>
          <cell r="G18" t="str">
            <v>2.3 Lesiones en piel, intoxicaciones agudas y crónicas</v>
          </cell>
          <cell r="I18" t="str">
            <v>Programa de mantenimiento preventivo a máquinas</v>
          </cell>
          <cell r="K18" t="str">
            <v>Registro de ausentismo</v>
          </cell>
        </row>
        <row r="19">
          <cell r="E19" t="str">
            <v>1.5. Inhalación de humos por procesos de soldadura</v>
          </cell>
          <cell r="G19" t="str">
            <v>2.3 Lesiones agudas pulmonares y en piel, intoxicaciones agudas y crónicas.  Daño odontológico ocasionalmente. Asfixia</v>
          </cell>
          <cell r="K19" t="str">
            <v>Investigacion de accidentes de trabajo</v>
          </cell>
        </row>
        <row r="20">
          <cell r="C20" t="str">
            <v>3.1. Atrapamiento</v>
          </cell>
          <cell r="E20" t="str">
            <v>1.6. Exposicion a rayos X, Gamma, Beta</v>
          </cell>
          <cell r="G20" t="str">
            <v>2.4 Lesiones agudas pulmonares y en piel, intoxicaciones agudas y crónicas.  Daño odontológico ocasionalmente</v>
          </cell>
          <cell r="I20" t="str">
            <v>Identificación y divulgación de riesgos existentes</v>
          </cell>
          <cell r="K20" t="str">
            <v>Elaboracion y seguimiento de indicadores de ausentismo</v>
          </cell>
        </row>
        <row r="21">
          <cell r="C21" t="str">
            <v>3.2.  Mecanismos en movimiento</v>
          </cell>
          <cell r="E21" t="str">
            <v>1.7. Humedad</v>
          </cell>
          <cell r="G21" t="str">
            <v>2.5 Lesiones agudas pulmonares, intoxicaciones agudas y crónicas</v>
          </cell>
          <cell r="I21" t="str">
            <v>Implementación del programa para prevención de accidentes de trabajo por riesgo mecánico</v>
          </cell>
          <cell r="K21" t="str">
            <v>Seguimiento de indicadores de cumplimiento y cobertura</v>
          </cell>
        </row>
        <row r="22">
          <cell r="C22" t="str">
            <v>3.3. Proyección de partículas</v>
          </cell>
          <cell r="G22" t="str">
            <v>2.7 Irritacion de las vias respiratorias, cefalea.</v>
          </cell>
          <cell r="I22" t="str">
            <v>Documentar los riesgos mecánicos en cada área</v>
          </cell>
          <cell r="K22" t="str">
            <v>Implementacion de sistemas de vigilacia epidemiologico</v>
          </cell>
        </row>
        <row r="23">
          <cell r="C23" t="str">
            <v>3.4. Caidas y resbalones</v>
          </cell>
          <cell r="E23" t="str">
            <v>1.8. Generado por máquinas motorizadas, eléctricas o neumáticas</v>
          </cell>
          <cell r="I23" t="str">
            <v>Dotación de cintas antideslizantes</v>
          </cell>
          <cell r="K23" t="str">
            <v>Implementacion de planes de emergencias</v>
          </cell>
        </row>
        <row r="24">
          <cell r="C24" t="str">
            <v>3.5.  Manejo de herramientas cortopunzantes</v>
          </cell>
          <cell r="E24" t="str">
            <v>1.8. Vehiculos pesados</v>
          </cell>
          <cell r="G24" t="str">
            <v>3.1 Amputaciones</v>
          </cell>
          <cell r="K24" t="str">
            <v>Implementacion y socializacion de politicas para las tareas de alto riesgo</v>
          </cell>
        </row>
        <row r="25">
          <cell r="C25" t="str">
            <v>3.6.  Manejo de materiales,  objetos o sustancias calientes</v>
          </cell>
          <cell r="E25" t="str">
            <v>1.8. Maquinaria sin sistemas de amortiguación (trituradoras, centrifugas, etc.)</v>
          </cell>
          <cell r="G25" t="str">
            <v>3.2 Traumas múltiples, lesiones del sistema musculoesquelético y de piel.</v>
          </cell>
          <cell r="I25" t="str">
            <v>Procedimiento para la limpieza de regueros que puedan generar caídas</v>
          </cell>
          <cell r="K25" t="str">
            <v xml:space="preserve">Rotacion de personal para evitar horarios prolongados </v>
          </cell>
        </row>
        <row r="26">
          <cell r="C26" t="str">
            <v>3.7. Golpes por o contra objetos o máquinas</v>
          </cell>
          <cell r="E26" t="str">
            <v>1.8. Maquinaria sin puntos de sujeción o anclaje en piso o pared.</v>
          </cell>
          <cell r="G26" t="str">
            <v>3.3 Lesiones oculares, heridas penetrantes en la piel.</v>
          </cell>
          <cell r="I26" t="str">
            <v>Dotación y/o mantenimiento de  escaleras</v>
          </cell>
          <cell r="K26" t="str">
            <v>Implementacion de programa de inspecciones de seguridad para maquinas y equipos; con el fin de detectar fallas, necesidad de mantenimiento, reposicion, reubicacion entre otros.</v>
          </cell>
        </row>
        <row r="27">
          <cell r="C27" t="str">
            <v>3.8. Caidas de un nivel superior</v>
          </cell>
          <cell r="E27" t="str">
            <v>1.9. Aire comprimido: perforación de túneles</v>
          </cell>
          <cell r="G27" t="str">
            <v>3.4 Traumas múltiples, lesiones del sistema musculoesquelético y de piel.</v>
          </cell>
          <cell r="I27" t="str">
            <v>Certificar al personal expuesto a trabajos en alturas</v>
          </cell>
          <cell r="K27" t="str">
            <v>Verificacion de competencias del personal para el cargo como requisito de ingreso, certificada por entidades competentes.</v>
          </cell>
        </row>
        <row r="28">
          <cell r="C28" t="str">
            <v>3.9 Caidas a un mismo nivel</v>
          </cell>
          <cell r="E28" t="str">
            <v>1.9. Aire enrarecido: altitudes elevadas, aviación</v>
          </cell>
          <cell r="G28" t="str">
            <v>3.5 Heridas penetrantes, lesiones de piel.</v>
          </cell>
          <cell r="I28" t="str">
            <v>Implementación de estándares de seguridad</v>
          </cell>
          <cell r="K28" t="str">
            <v>Medir y evaluar la eficacia de las capacitaciones dadas y ejecutadas.</v>
          </cell>
        </row>
        <row r="29">
          <cell r="E29" t="str">
            <v>1.9. Espacios confinados, camaras con presencia de gases y/o falta de oxigeno</v>
          </cell>
          <cell r="G29" t="str">
            <v>3.6 Quemaduras</v>
          </cell>
          <cell r="I29" t="str">
            <v>Implementación de sistemas de ventilación y extracción</v>
          </cell>
          <cell r="K29" t="str">
            <v>Realizar examenes medicios de ingreso, periodicos y de retiro donde se monitoree de forma permanente la aptitud fisica y psicolgica de las personas que realizan la tarea.</v>
          </cell>
        </row>
        <row r="30">
          <cell r="C30" t="str">
            <v>3.10. Contacto físico directo</v>
          </cell>
          <cell r="G30" t="str">
            <v>3.7 Heridas penetrantes o lesiones contusas, lesiones del sistema musculoesquelético y de piel.</v>
          </cell>
          <cell r="I30" t="str">
            <v>Desenergizar maquinas y equipos para su limpieza y mantenimiento</v>
          </cell>
          <cell r="K30" t="str">
            <v>Implementacion de programas de induccion y reinduccion</v>
          </cell>
        </row>
        <row r="31">
          <cell r="C31" t="str">
            <v>3.11. Contacto físico indirecto</v>
          </cell>
          <cell r="E31" t="str">
            <v xml:space="preserve">2.1. Polvo  acumulado en áreas de oficinas como lugares de archivo.       </v>
          </cell>
          <cell r="G31" t="str">
            <v>3.8 Golpes, contusiones, fracturas y muerte.</v>
          </cell>
          <cell r="I31" t="str">
            <v>Control y alimentación remotos, protecciones de colocación o expulsión</v>
          </cell>
          <cell r="K31" t="str">
            <v>Garantizar la formacion del personal de acuerdo a las competencias requeridas para el cargo.</v>
          </cell>
        </row>
        <row r="32">
          <cell r="C32" t="str">
            <v>3.12.  Arco eléctrico</v>
          </cell>
          <cell r="E32" t="str">
            <v>2.1. Trabajos en mina de asbesto, Carbón. Etc.</v>
          </cell>
          <cell r="G32" t="str">
            <v>3.9 Golpes, contusiones, fracturas, esguinces y luxaciones.</v>
          </cell>
          <cell r="I32" t="str">
            <v>Adecuación de los puestos de trabajo de acuerdo al perfil antropometrico del trabajador</v>
          </cell>
          <cell r="K32" t="str">
            <v>Divulgacion de riesgos existentes en el area de trabajo</v>
          </cell>
        </row>
        <row r="33">
          <cell r="C33" t="str">
            <v>3.13.  Descarga atmosférica</v>
          </cell>
          <cell r="E33" t="str">
            <v>2.1. Preparación de fibra vegetal (algodón, lino, cáñamo, etc)</v>
          </cell>
          <cell r="K33" t="str">
            <v>Suministro de recurso para evaluaciones ambientales</v>
          </cell>
        </row>
        <row r="34">
          <cell r="C34" t="str">
            <v>3.14.   Condiciones inadecuadas de visibilidad</v>
          </cell>
          <cell r="E34" t="str">
            <v>2.1. Preparación de troncos y madera</v>
          </cell>
          <cell r="G34" t="str">
            <v>3.10 Quemaduras, electrocución, muerte.</v>
          </cell>
          <cell r="K34" t="str">
            <v>Elaboracion de plan de accion conjunta con la Administradora de Riesgos Profesionales.</v>
          </cell>
        </row>
        <row r="35">
          <cell r="C35" t="str">
            <v>3.15.    Superficie o locación de trabajo (defectuosa, irregular, resbalosa)</v>
          </cell>
          <cell r="E35" t="str">
            <v>2.1. Panaderias</v>
          </cell>
          <cell r="G35" t="str">
            <v>3.11 Quemaduras, electrocucion.</v>
          </cell>
          <cell r="K35" t="str">
            <v>Cumplimiento a la normatividad legal vigente en Salud Ocupacional.</v>
          </cell>
        </row>
        <row r="36">
          <cell r="C36" t="str">
            <v>3.16. Espacios confinados</v>
          </cell>
          <cell r="E36" t="str">
            <v>2.2.  Fibras vegetales y/o sinteticas en procesos textiles, etc</v>
          </cell>
          <cell r="G36" t="str">
            <v>3.12 Quemaduras, electrocución, muerte.</v>
          </cell>
          <cell r="K36" t="str">
            <v>Implementación del plan de emergencias</v>
          </cell>
        </row>
        <row r="37">
          <cell r="C37" t="str">
            <v>3.17. Falta de orden y aseo</v>
          </cell>
          <cell r="E37" t="str">
            <v>2.3. Condensación y atomización mecánica de un líquido. Operación de spray (pintura con pistola)</v>
          </cell>
          <cell r="G37" t="str">
            <v>3.13 Quemaduras, electrocución, muerte.</v>
          </cell>
          <cell r="K37" t="str">
            <v>Permitir períodos cortos de descanso para realizar programa de pausas activas</v>
          </cell>
        </row>
        <row r="38">
          <cell r="C38" t="str">
            <v>3.18. Falta de señalización o señalización inadecuada</v>
          </cell>
          <cell r="E38" t="str">
            <v>2.4. Manipulacion de productos quimicos (alcohol etilico, tiner, varsol, pinturas, lacas, amoniaco, acetonas).</v>
          </cell>
          <cell r="G38" t="str">
            <v>3.14  Lesiones del sistema musculoesquelético y de piel.</v>
          </cell>
          <cell r="K38" t="str">
            <v xml:space="preserve">Trasladar un procedimiento de trabajo peligroso a una zona en la que haya menos personas expuestas; </v>
          </cell>
        </row>
        <row r="39">
          <cell r="C39" t="str">
            <v>3.19.  Almacenamiento inadecuado</v>
          </cell>
          <cell r="E39" t="str">
            <v>2.4. Uso permanente de reactivos para el analisis de muestras</v>
          </cell>
          <cell r="G39" t="str">
            <v>3.15  Trauma craneoencefálico, lesiones del sistema musculoesquelético y de piel por caídas y golpes.</v>
          </cell>
          <cell r="K39" t="str">
            <v>Capacitación sobre uso y mantenimiento de los elementos de protección personal</v>
          </cell>
        </row>
        <row r="40">
          <cell r="C40" t="str">
            <v>3.20.  Ubicación o diseño inadecuado de equipos y estructuras</v>
          </cell>
          <cell r="E40" t="str">
            <v>2.4. Uso de desinfectantes durante lavado de material</v>
          </cell>
          <cell r="G40" t="str">
            <v>3.16  Trauma craneoencefálico, trauma cerrado de cavidades, lesiones del sistema musculoesquelético y de piel, lesiones múltiples,  muerte.</v>
          </cell>
          <cell r="K40" t="str">
            <v>Seguimiento a uso adecuado de los elementos de protección personal</v>
          </cell>
        </row>
        <row r="41">
          <cell r="C41" t="str">
            <v>3.21 Almacenamiento de material combustible</v>
          </cell>
          <cell r="E41" t="str">
            <v>2.4. Manipulación de gases como Nitrogeno, Hidrogeno, Helio, Metano, etc.</v>
          </cell>
          <cell r="G41" t="str">
            <v>3.17  Trauma craneoencefálico, lesiones del sistema músculo esquelético y de piel por caídas y golpes.</v>
          </cell>
          <cell r="K41" t="str">
            <v>Implementación del programa de orden y aseo</v>
          </cell>
        </row>
        <row r="42">
          <cell r="C42" t="str">
            <v>3.22. Manipulación, almacenamiento o transporte de sólidos y líquidos inflamables</v>
          </cell>
          <cell r="E42" t="str">
            <v>2.4. Espacios confinados, camaras con presencia de gases y/o falta de oxigeno</v>
          </cell>
          <cell r="G42" t="str">
            <v>3.18 Trauma craneoencefálico, lesiones del sistema musculoesquelético y de piel.</v>
          </cell>
          <cell r="K42" t="str">
            <v>Dotación de equipos de seguidad como: Extintores, gabinetes contraincendios,  springkles, detectores de humo, sensores de movimiento, hidrantes</v>
          </cell>
        </row>
        <row r="43">
          <cell r="C43" t="str">
            <v>3.23. Manejo, almacenamiento o transporte de vapores o gases inflamables</v>
          </cell>
          <cell r="E43" t="str">
            <v>2.5. Fundición de metales</v>
          </cell>
          <cell r="G43" t="str">
            <v>3.18  Atrapamientos por falta de ubicación de las salidas en caso de emergencia</v>
          </cell>
          <cell r="K43" t="str">
            <v xml:space="preserve">Dotación de equipos de seguidad como: botiquin de primeros auxilios, camillas. </v>
          </cell>
        </row>
        <row r="44">
          <cell r="C44" t="str">
            <v>3.24.  Manejo de material explosivo</v>
          </cell>
          <cell r="G44" t="str">
            <v>3.19 Trauma craneoencefálico, lesiones del sistema musculoesquelético y de piel</v>
          </cell>
          <cell r="K44" t="str">
            <v>Disponer de zonas adecuadas para ingerir alimentos.</v>
          </cell>
        </row>
        <row r="45">
          <cell r="C45" t="str">
            <v>3.25.       Delincuencia común (robos, atracos, atentados, desorden público)</v>
          </cell>
          <cell r="E45" t="str">
            <v>3.1. Guardas de seguridad inexistentes o inadecuadas</v>
          </cell>
          <cell r="G45" t="str">
            <v>3.20 Trauma craneoencefálico, lesiones del sistema músculo esquelético y de piel por caídas y golpes.</v>
          </cell>
          <cell r="K45" t="str">
            <v>Realización de encuestas de Clima Organizacional</v>
          </cell>
        </row>
        <row r="46">
          <cell r="C46" t="str">
            <v>3.26.       Grupos armados al margen de la ley</v>
          </cell>
          <cell r="E46" t="str">
            <v>3.1. Puntos de operación de maquinas, prensa, torno, cizalla, etc.</v>
          </cell>
          <cell r="G46" t="str">
            <v>3.21 Incendios o explosiones, quemaduras</v>
          </cell>
        </row>
        <row r="47">
          <cell r="C47" t="str">
            <v>3.27.       Otras situaciones de orden social</v>
          </cell>
          <cell r="E47" t="str">
            <v>3.1. Sistemas de transmisión de fuerza sin guardas de seguridad</v>
          </cell>
          <cell r="G47" t="str">
            <v>3.22 Incendios o explosiones, quemaduras</v>
          </cell>
        </row>
        <row r="48">
          <cell r="C48" t="str">
            <v>3.28. Conducción o transporte en vehículos</v>
          </cell>
          <cell r="E48" t="str">
            <v>3.2. Manipulación de aparejos de izar</v>
          </cell>
          <cell r="G48" t="str">
            <v>3.23 Incendios o explosiones, quemaduras</v>
          </cell>
        </row>
        <row r="49">
          <cell r="C49" t="str">
            <v>3.29. Trabajo en vías o áreas públicas</v>
          </cell>
          <cell r="E49" t="str">
            <v>3.2. Maquinas con elementos móviles, mecanismos de prensa, troqueladoras, trituración</v>
          </cell>
          <cell r="G49" t="str">
            <v>3.24 Incendios o explosiones, quemaduras</v>
          </cell>
        </row>
        <row r="50">
          <cell r="C50" t="str">
            <v>3.30. Desplazamiento como peatón</v>
          </cell>
          <cell r="E50" t="str">
            <v>3.2. Mecanismos en movimiento, bandas transportadoras, rodillos, etc.</v>
          </cell>
          <cell r="G50" t="str">
            <v>3.25 Lesiones múltiples,  muerte</v>
          </cell>
        </row>
        <row r="51">
          <cell r="C51" t="str">
            <v>3.31  Trabajos en alturas</v>
          </cell>
          <cell r="E51" t="str">
            <v>3.3. Limpieza de maquinas y materiales con aire a presión</v>
          </cell>
          <cell r="G51" t="str">
            <v>3.26 Agresión física o verbal , Lesiones múltiples,  muerte</v>
          </cell>
        </row>
        <row r="52">
          <cell r="C52" t="str">
            <v>3.32  Trabajos en espacios confinados</v>
          </cell>
          <cell r="E52" t="str">
            <v>3.3. Viruta generada en el procesamiento de maderas, plásticos, laminas,  por tornos, taladros de banco, fresadoras, pulidoras, etc. Incrustación de particulas</v>
          </cell>
          <cell r="G52" t="str">
            <v>3.27 Lesiones múltiples,  muerte</v>
          </cell>
        </row>
        <row r="53">
          <cell r="E53" t="str">
            <v>3.4. Derrames de aceite y grasas en el piso</v>
          </cell>
          <cell r="G53" t="str">
            <v>3.28  Politraumatismos, invalidez, muerte</v>
          </cell>
        </row>
        <row r="54">
          <cell r="C54" t="str">
            <v xml:space="preserve">4.1.  Posturas inadecuadas </v>
          </cell>
          <cell r="E54" t="str">
            <v>3.4. Pisos humedos</v>
          </cell>
          <cell r="G54" t="str">
            <v>3.29  Politraumatismos, invalidez, muerte</v>
          </cell>
        </row>
        <row r="55">
          <cell r="C55" t="str">
            <v>4.2. Esfuerzos</v>
          </cell>
          <cell r="E55" t="str">
            <v>3.5. Cortes con implementos de oficina ( legajadores y ganchos )</v>
          </cell>
          <cell r="G55" t="str">
            <v>3.30  Politraumatismos, invalidez, muerte</v>
          </cell>
        </row>
        <row r="56">
          <cell r="C56" t="str">
            <v>4.3. Movimiento repetitivo</v>
          </cell>
          <cell r="E56" t="str">
            <v>3.5. Partes cortopunzantes expuestas, cuchillas, tijeras, etc.</v>
          </cell>
          <cell r="G56" t="str">
            <v>3.31  Trauma craneoencefálico, trauma cerrado de cavidades, lesiones del sistema musculoesquelético y de piel, lesiones múltiples,  muerte.</v>
          </cell>
        </row>
        <row r="57">
          <cell r="C57" t="str">
            <v>4.4. Manipulación de cargas</v>
          </cell>
          <cell r="E57" t="str">
            <v>3.5. Uso de herramientas de corte (tijeras, cuchillas, etc)</v>
          </cell>
          <cell r="G57" t="str">
            <v>3.32 Trauma craneoencefálico, lesiones del sistema músculo esquelético y de piel por caídas y golpes.</v>
          </cell>
        </row>
        <row r="58">
          <cell r="E58" t="str">
            <v>3.6. Contacto con piezas de producción calientes</v>
          </cell>
        </row>
        <row r="59">
          <cell r="C59" t="str">
            <v xml:space="preserve">5.1. Microorganismos (bacterias, parásitos, hongos o virus) </v>
          </cell>
          <cell r="E59" t="str">
            <v>3.6.  Trabajos con tanques con sustacias quimicas a altas temperaturas</v>
          </cell>
          <cell r="G59" t="str">
            <v>4.1 Lesiones del sistema musculoesquelético.</v>
          </cell>
        </row>
        <row r="60">
          <cell r="C60" t="str">
            <v>5.2. Ricketsias</v>
          </cell>
          <cell r="E60" t="str">
            <v>3.7. Por Caída de objetos.</v>
          </cell>
          <cell r="G60" t="str">
            <v>4.2  Agotamiento, mayor desgaste, lesiones del sistema musculoesquelético.</v>
          </cell>
        </row>
        <row r="61">
          <cell r="E61" t="str">
            <v>3.7. Disposición inadecuada de materiales</v>
          </cell>
          <cell r="G61" t="str">
            <v xml:space="preserve">4.3 Lesiones del sistema musculoesquelético.  </v>
          </cell>
        </row>
        <row r="62">
          <cell r="C62" t="str">
            <v>6.1. Gestión Organizacional</v>
          </cell>
          <cell r="E62" t="str">
            <v>3.8. Caídas desde camiones, plataformas y zonas de carga</v>
          </cell>
          <cell r="G62" t="str">
            <v>4.4  Agotamiento, mayor desgaste, lesiones del sistema musculoesquelético.</v>
          </cell>
        </row>
        <row r="63">
          <cell r="C63" t="str">
            <v>6.2. Características de la organización del trabajo</v>
          </cell>
          <cell r="E63" t="str">
            <v>3.8. Desplazamiento por escaleras fijas</v>
          </cell>
        </row>
        <row r="64">
          <cell r="C64" t="str">
            <v>6.3. Características del grupo social del trabajo</v>
          </cell>
          <cell r="E64" t="str">
            <v>3.9. Objetos dispuestos por el piso</v>
          </cell>
          <cell r="G64" t="str">
            <v>5.1  Hongos, bacterias, dermatitis de contacto, resequedad.</v>
          </cell>
        </row>
        <row r="65">
          <cell r="C65" t="str">
            <v>6.4. Condiciones de la tarea</v>
          </cell>
          <cell r="E65" t="str">
            <v>3.9.  Pisos de trabajo irregulares, resbalosas</v>
          </cell>
          <cell r="G65" t="str">
            <v>5.1  Envenenamientos, reacciones alérgicas</v>
          </cell>
        </row>
        <row r="66">
          <cell r="C66" t="str">
            <v>6.5. Interfase Persona - Tarea</v>
          </cell>
          <cell r="E66" t="str">
            <v>3.10. Contacto con sistema electrico y conexiones</v>
          </cell>
          <cell r="G66" t="str">
            <v>5.2  Infecciones o infestaciones agudas o crónicas</v>
          </cell>
        </row>
        <row r="67">
          <cell r="C67" t="str">
            <v>6.6. Jornada de trabajo</v>
          </cell>
          <cell r="E67" t="str">
            <v>3.11. Cajas de toma corriente sin tapa, cables pelados y sin canalizar</v>
          </cell>
        </row>
        <row r="68">
          <cell r="E68" t="str">
            <v>3.11. Defectuoso sistema electrico en maquinas</v>
          </cell>
          <cell r="G68" t="str">
            <v>6.  Reacción de estrés (no es probable encontrarla en quienes no tengan factores de riesgo intrapsíquicos y en su vida privada, social y familiar), alteraciones en el funcionamiento del sistema neurovegetativo con cambios secundarios en funciones digestiva</v>
          </cell>
        </row>
        <row r="69">
          <cell r="C69" t="str">
            <v>7.1 Fenomenos naturales</v>
          </cell>
          <cell r="E69" t="str">
            <v>3.11. Presencia de cables dispuesto por el piso</v>
          </cell>
        </row>
        <row r="70">
          <cell r="E70" t="str">
            <v>3.12.  Trabajos con soldadura</v>
          </cell>
          <cell r="G70" t="str">
            <v>7.  Pérdidas humanas y fisicas por desastre</v>
          </cell>
        </row>
        <row r="71">
          <cell r="E71" t="str">
            <v>3.13.  Rayos, Truenos, relampagos</v>
          </cell>
        </row>
        <row r="72">
          <cell r="E72" t="str">
            <v>3.14. Barandas defectuosas o ausentes</v>
          </cell>
        </row>
        <row r="73">
          <cell r="E73" t="str">
            <v>3.14. Condiciones inadecuadas de visibilidad</v>
          </cell>
        </row>
        <row r="74">
          <cell r="E74" t="str">
            <v>3.14. Escaleras defectuosas</v>
          </cell>
        </row>
        <row r="75">
          <cell r="E75" t="str">
            <v>3.14. Ventanas defectuosas o en mal estado</v>
          </cell>
        </row>
        <row r="76">
          <cell r="E76" t="str">
            <v>3.15. Pisos defectuosos</v>
          </cell>
        </row>
        <row r="77">
          <cell r="E77" t="str">
            <v>3.15. Sobresaltos en la superficie de trabajo</v>
          </cell>
        </row>
        <row r="78">
          <cell r="E78" t="str">
            <v>3.16. Trabajos en espacios confinados</v>
          </cell>
        </row>
        <row r="79">
          <cell r="E79" t="str">
            <v>3.17. Falta de orden y aseo</v>
          </cell>
        </row>
        <row r="80">
          <cell r="E80" t="str">
            <v>3.18. Maquinaria y partes de ella sin demarcar</v>
          </cell>
        </row>
        <row r="81">
          <cell r="E81" t="str">
            <v>3.18. Señalización y demarcación deficiente</v>
          </cell>
        </row>
        <row r="82">
          <cell r="E82" t="str">
            <v>3.19. Almacenamiento, arrumes con altura inadecuada</v>
          </cell>
        </row>
        <row r="83">
          <cell r="E83" t="str">
            <v>3.19. Almacenamiento, estanteria en mal estado</v>
          </cell>
        </row>
        <row r="84">
          <cell r="E84" t="str">
            <v>3.20. Mobiliario, estanterias, sillas en mal estado</v>
          </cell>
        </row>
        <row r="85">
          <cell r="E85" t="str">
            <v>3.20. Ubicación o diseño inadecuado de equipos y estructuras</v>
          </cell>
        </row>
        <row r="86">
          <cell r="E86" t="str">
            <v>3.21 Almacenamiento de material combustible</v>
          </cell>
        </row>
        <row r="87">
          <cell r="E87" t="str">
            <v>3.22. Manipulación, almacenamiento o transporte de sólidos y líquidos inflamables</v>
          </cell>
        </row>
        <row r="88">
          <cell r="E88" t="str">
            <v>3.23. Manejo, almacenamiento o transporte de vapores o gases inflamables</v>
          </cell>
        </row>
        <row r="89">
          <cell r="E89" t="str">
            <v>3.24.  Manejo de material explosivo</v>
          </cell>
        </row>
        <row r="90">
          <cell r="E90" t="str">
            <v>3.25. Bandalismo</v>
          </cell>
        </row>
        <row r="91">
          <cell r="E91" t="str">
            <v>3.26. Agresión por terceros</v>
          </cell>
        </row>
        <row r="92">
          <cell r="E92" t="str">
            <v>3.27. Robo</v>
          </cell>
        </row>
        <row r="93">
          <cell r="E93" t="str">
            <v>3.28. Desplazamientos en vehiculos a lugares de trabajo e instalaciones.</v>
          </cell>
        </row>
        <row r="94">
          <cell r="E94" t="str">
            <v xml:space="preserve">3.28. Desplazamiento en vías publicas (urbano e intermunicipal)  en vehículo propio (moto). </v>
          </cell>
        </row>
        <row r="95">
          <cell r="E95" t="str">
            <v>3.28. Desplazamiento en vías publicas (urbano e intermunicipal) en transporte suministrado por la empresa (movilización en taxi).</v>
          </cell>
        </row>
        <row r="96">
          <cell r="E96" t="str">
            <v>3.29. Trabajo en vías o áreas públicas (instalación de cableados,  obras públicas, vías)</v>
          </cell>
        </row>
        <row r="97">
          <cell r="E97" t="str">
            <v>3.30. Desplazamiento en vías publicas como peatón</v>
          </cell>
        </row>
        <row r="98">
          <cell r="E98" t="str">
            <v>3.31  Trabajos en alturas ( postes, árboles, escaleras, estructuras)</v>
          </cell>
        </row>
        <row r="99">
          <cell r="E99" t="str">
            <v>3.32  Trabajos en espacios confinados</v>
          </cell>
        </row>
        <row r="101">
          <cell r="E101" t="str">
            <v>4.1. Altura inadecuacuada del plano de trabajo ( Uso de Pórtatil)</v>
          </cell>
        </row>
        <row r="102">
          <cell r="E102" t="str">
            <v>4.1. Desplazamientos constantes por la empresa</v>
          </cell>
        </row>
        <row r="103">
          <cell r="E103" t="str">
            <v>4.1. Distribución de espacios y ubicación de estación de trabajo</v>
          </cell>
        </row>
        <row r="104">
          <cell r="E104" t="str">
            <v>4.1. Hiperextensiones del tronco y miembros superiores</v>
          </cell>
        </row>
        <row r="105">
          <cell r="E105" t="str">
            <v>4.1. Postura prolongada mantenida de pie</v>
          </cell>
        </row>
        <row r="106">
          <cell r="E106" t="str">
            <v>4.1. Posturas antigravitacionales (Girar)</v>
          </cell>
        </row>
        <row r="107">
          <cell r="E107" t="str">
            <v>4.1. Trabajo con pantallas de visualización de datos</v>
          </cell>
        </row>
        <row r="108">
          <cell r="E108" t="str">
            <v>4.2. Postura prolongada mantenida sentado</v>
          </cell>
        </row>
        <row r="109">
          <cell r="E109" t="str">
            <v>4.2. Trabajos por encima de la altura de los hombros</v>
          </cell>
        </row>
        <row r="110">
          <cell r="E110" t="str">
            <v>4.3. Empaque, manipulación de herramientas manuales</v>
          </cell>
        </row>
        <row r="111">
          <cell r="E111" t="str">
            <v>4.3. Movimientos repetitivos de miembros inferiores</v>
          </cell>
        </row>
        <row r="112">
          <cell r="E112" t="str">
            <v>4.3. Movimientos repetitivos de miembros superiores</v>
          </cell>
        </row>
        <row r="113">
          <cell r="E113" t="str">
            <v>4.3. Postura Forzada</v>
          </cell>
        </row>
        <row r="114">
          <cell r="E114" t="str">
            <v>4.4. Manipulación de ayudas mecánicas de transporte</v>
          </cell>
        </row>
        <row r="115">
          <cell r="E115" t="str">
            <v>4.4. Manipulación de cargas</v>
          </cell>
        </row>
        <row r="116">
          <cell r="E116" t="str">
            <v>4.4. Materiales con pesos superiores a 12 kg para mujeres y 25 kg para hombres</v>
          </cell>
        </row>
        <row r="117">
          <cell r="E117" t="str">
            <v>4.4. Sobreesfuerzos</v>
          </cell>
        </row>
        <row r="118">
          <cell r="E118" t="str">
            <v>4.4. Traslado de materiales en canecas,, carretillas, etc</v>
          </cell>
        </row>
        <row r="123">
          <cell r="E123" t="str">
            <v>5.1. Manipulación de productos en descomposición</v>
          </cell>
        </row>
        <row r="124">
          <cell r="E124" t="str">
            <v>5.1. Manipulación de alimentos sin procesar</v>
          </cell>
        </row>
        <row r="125">
          <cell r="E125" t="str">
            <v>5.1. Manipulación de tubos de ensayo con fluidos corporales</v>
          </cell>
        </row>
        <row r="126">
          <cell r="E126" t="str">
            <v xml:space="preserve">5.1. Manipulacion y disposición final de elementos cortopunzantes contaminados </v>
          </cell>
        </row>
        <row r="127">
          <cell r="E127" t="str">
            <v>5.1. Realización de curaciones potencialmente infectadas.</v>
          </cell>
        </row>
        <row r="128">
          <cell r="E128" t="str">
            <v>5.1. Contacto con fluidos corporales de pacientes</v>
          </cell>
        </row>
        <row r="129">
          <cell r="E129" t="str">
            <v>5.2. Realización de curaciones potencialmente infectadas</v>
          </cell>
        </row>
        <row r="130">
          <cell r="E130" t="str">
            <v>5.2. Aerosoles, mordeduras, picaduras, rasguños, aguas y alimentos contaminados</v>
          </cell>
        </row>
        <row r="132">
          <cell r="E132" t="str">
            <v>6.1. Estilo de mando</v>
          </cell>
        </row>
        <row r="133">
          <cell r="E133" t="str">
            <v>6.1. Contratación, pago, participación</v>
          </cell>
        </row>
        <row r="134">
          <cell r="E134" t="str">
            <v>6.1. Inducción, capacitación y bienestar social</v>
          </cell>
        </row>
        <row r="135">
          <cell r="E135" t="str">
            <v>6.2. Evaluación de desempeño, manejo de cambios</v>
          </cell>
        </row>
        <row r="136">
          <cell r="E136" t="str">
            <v>6.3. Comunicación</v>
          </cell>
        </row>
        <row r="137">
          <cell r="E137" t="str">
            <v>6.4. Tecnología</v>
          </cell>
        </row>
        <row r="138">
          <cell r="E138" t="str">
            <v>6.2. Organización del trabajo</v>
          </cell>
        </row>
        <row r="139">
          <cell r="E139" t="str">
            <v>6.2. Demandas cualitativas y cuatitativas de la labor</v>
          </cell>
        </row>
        <row r="140">
          <cell r="E140" t="str">
            <v>6.3. Relaciones interpersonales</v>
          </cell>
        </row>
        <row r="141">
          <cell r="E141" t="str">
            <v>6.3. Trabajo en equipo</v>
          </cell>
        </row>
        <row r="142">
          <cell r="E142" t="str">
            <v>6.4. Carga mental, contenido de la tarea</v>
          </cell>
        </row>
        <row r="143">
          <cell r="E143" t="str">
            <v>6.4. Demandas emocionales</v>
          </cell>
        </row>
        <row r="144">
          <cell r="E144" t="str">
            <v>6.4. Sistemas de control, definicion de roles</v>
          </cell>
        </row>
        <row r="145">
          <cell r="E145" t="str">
            <v>6.4. Monotonía</v>
          </cell>
        </row>
        <row r="146">
          <cell r="E146" t="str">
            <v>6.5. Conocimientos y habilidad Vs Demanda de la tarea</v>
          </cell>
        </row>
        <row r="147">
          <cell r="E147" t="str">
            <v>6.5. Iniciativa, autonomía y reconocimiento</v>
          </cell>
        </row>
        <row r="148">
          <cell r="E148" t="str">
            <v>6.5. Identificación de la persona con la tarea y la organización</v>
          </cell>
        </row>
        <row r="149">
          <cell r="E149" t="str">
            <v>6.6. Pausas , descansos, compensatorios</v>
          </cell>
        </row>
        <row r="150">
          <cell r="E150" t="str">
            <v>6.6. Trabajo nocturno</v>
          </cell>
        </row>
        <row r="151">
          <cell r="E151" t="str">
            <v>6.6. Rotación, horas extras</v>
          </cell>
        </row>
        <row r="153">
          <cell r="E153" t="str">
            <v>7.1. Sismo</v>
          </cell>
        </row>
        <row r="154">
          <cell r="E154" t="str">
            <v>7.2. Terremoto</v>
          </cell>
        </row>
        <row r="155">
          <cell r="E155" t="str">
            <v>7.3. Vendaval</v>
          </cell>
        </row>
        <row r="156">
          <cell r="E156" t="str">
            <v>7.4. Inundación</v>
          </cell>
        </row>
        <row r="157">
          <cell r="E157" t="str">
            <v>7.5. Derrumbe</v>
          </cell>
        </row>
        <row r="158">
          <cell r="E158" t="str">
            <v>7.8. Precipitaciones (Lluvias granizadas, heladas)</v>
          </cell>
        </row>
      </sheetData>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LISTA"/>
      <sheetName val="RIESGOS"/>
      <sheetName val="CONTROL"/>
      <sheetName val="CONTROL (2)"/>
    </sheetNames>
    <sheetDataSet>
      <sheetData sheetId="0"/>
      <sheetData sheetId="1">
        <row r="2">
          <cell r="A2" t="str">
            <v>Apoyo</v>
          </cell>
        </row>
      </sheetData>
      <sheetData sheetId="2">
        <row r="5">
          <cell r="C5">
            <v>3</v>
          </cell>
        </row>
        <row r="6">
          <cell r="C6">
            <v>2</v>
          </cell>
        </row>
        <row r="7">
          <cell r="C7">
            <v>1</v>
          </cell>
        </row>
        <row r="10">
          <cell r="B10" t="str">
            <v>IGUAL O MAYOR A 6</v>
          </cell>
        </row>
        <row r="11">
          <cell r="B11" t="str">
            <v>MENOR DE 6 MAYOR O IGUAL A 3</v>
          </cell>
        </row>
        <row r="12">
          <cell r="B12" t="str">
            <v>MENOR DE 3</v>
          </cell>
        </row>
      </sheetData>
      <sheetData sheetId="3">
        <row r="2">
          <cell r="I2" t="str">
            <v>ADECUADO</v>
          </cell>
          <cell r="L2" t="str">
            <v>EXISTE</v>
          </cell>
          <cell r="M2" t="str">
            <v>DOCUMENTADO</v>
          </cell>
        </row>
        <row r="3">
          <cell r="I3" t="str">
            <v>PARCIAL</v>
          </cell>
          <cell r="L3" t="str">
            <v>NO EXISTE</v>
          </cell>
          <cell r="M3" t="str">
            <v>NO DOCUMENTADO</v>
          </cell>
        </row>
        <row r="4">
          <cell r="I4" t="str">
            <v>INADECUADO</v>
          </cell>
        </row>
        <row r="5">
          <cell r="I5" t="str">
            <v>INEXISTENTE</v>
          </cell>
        </row>
        <row r="19">
          <cell r="X19" t="str">
            <v>NO</v>
          </cell>
        </row>
        <row r="20">
          <cell r="T20" t="str">
            <v>NO HALLAZGOS</v>
          </cell>
          <cell r="X20" t="str">
            <v>SI</v>
          </cell>
        </row>
        <row r="21">
          <cell r="T21" t="str">
            <v>RIESGOS</v>
          </cell>
        </row>
        <row r="22">
          <cell r="T22" t="str">
            <v>NO CONFORMIDAD</v>
          </cell>
        </row>
        <row r="23">
          <cell r="N23" t="str">
            <v>AUTOMATICO</v>
          </cell>
        </row>
        <row r="24">
          <cell r="N24" t="str">
            <v>MANUAL</v>
          </cell>
        </row>
        <row r="28">
          <cell r="K28" t="str">
            <v>SI</v>
          </cell>
        </row>
        <row r="29">
          <cell r="K29" t="str">
            <v>NO</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
      <sheetName val="Riesgos"/>
      <sheetName val="Controles"/>
      <sheetName val="Flujograma"/>
      <sheetName val="Lista"/>
    </sheetNames>
    <sheetDataSet>
      <sheetData sheetId="0"/>
      <sheetData sheetId="1"/>
      <sheetData sheetId="2"/>
      <sheetData sheetId="3"/>
      <sheetData sheetId="4">
        <row r="2">
          <cell r="J2" t="str">
            <v>ADECUADO</v>
          </cell>
          <cell r="O2" t="str">
            <v>PREVENTIVO</v>
          </cell>
        </row>
        <row r="3">
          <cell r="J3" t="str">
            <v>PARCIAL</v>
          </cell>
          <cell r="O3" t="str">
            <v>CORRECTIVO</v>
          </cell>
        </row>
        <row r="4">
          <cell r="J4" t="str">
            <v>INADECUADO</v>
          </cell>
          <cell r="O4">
            <v>0</v>
          </cell>
        </row>
        <row r="5">
          <cell r="J5" t="str">
            <v>INEXISTENTE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
      <sheetName val="Riesgos"/>
      <sheetName val="Controles"/>
      <sheetName val="Flujograma"/>
      <sheetName val="Lista"/>
    </sheetNames>
    <sheetDataSet>
      <sheetData sheetId="0"/>
      <sheetData sheetId="1"/>
      <sheetData sheetId="2"/>
      <sheetData sheetId="3"/>
      <sheetData sheetId="4">
        <row r="2">
          <cell r="Q2" t="str">
            <v>NO HALLAZGO</v>
          </cell>
        </row>
        <row r="3">
          <cell r="Q3" t="str">
            <v>RIESGO</v>
          </cell>
        </row>
        <row r="4">
          <cell r="Q4" t="str">
            <v>ACCIÓN DE MEJORA</v>
          </cell>
        </row>
        <row r="5">
          <cell r="Q5" t="str">
            <v>NO CONFORMIDAD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
      <sheetName val="Riesgos"/>
      <sheetName val="Controles"/>
      <sheetName val="Flujograma"/>
      <sheetName val="Lista"/>
    </sheetNames>
    <sheetDataSet>
      <sheetData sheetId="0" refreshError="1"/>
      <sheetData sheetId="1" refreshError="1"/>
      <sheetData sheetId="2" refreshError="1"/>
      <sheetData sheetId="3" refreshError="1"/>
      <sheetData sheetId="4">
        <row r="2">
          <cell r="J2" t="str">
            <v>ADECUADO</v>
          </cell>
        </row>
        <row r="3">
          <cell r="J3" t="str">
            <v>PARCIAL</v>
          </cell>
        </row>
        <row r="4">
          <cell r="J4" t="str">
            <v>INADECUADO</v>
          </cell>
        </row>
        <row r="5">
          <cell r="J5" t="str">
            <v>INEXISTENTE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dimension ref="A1:H22"/>
  <sheetViews>
    <sheetView showGridLines="0" zoomScaleNormal="100" workbookViewId="0">
      <pane ySplit="1" topLeftCell="A2" activePane="bottomLeft" state="frozen"/>
      <selection pane="bottomLeft" activeCell="B10" sqref="B10"/>
    </sheetView>
  </sheetViews>
  <sheetFormatPr baseColWidth="10" defaultColWidth="0" defaultRowHeight="16.5" zeroHeight="1"/>
  <cols>
    <col min="1" max="1" width="34.5703125" style="255" customWidth="1"/>
    <col min="2" max="2" width="43.85546875" style="255" customWidth="1"/>
    <col min="3" max="3" width="34.7109375" style="255" customWidth="1"/>
    <col min="4" max="4" width="31.7109375" style="255" customWidth="1"/>
    <col min="5" max="5" width="28.140625" style="255" customWidth="1"/>
    <col min="6" max="6" width="36.28515625" style="255" customWidth="1"/>
    <col min="7" max="7" width="37.7109375" style="255" customWidth="1"/>
    <col min="8" max="8" width="4.28515625" style="82" customWidth="1"/>
    <col min="9" max="16384" width="11.42578125" style="82" hidden="1"/>
  </cols>
  <sheetData>
    <row r="1" spans="1:7" s="255" customFormat="1" ht="48.75" customHeight="1">
      <c r="A1" s="256" t="s">
        <v>416</v>
      </c>
      <c r="B1" s="256" t="s">
        <v>417</v>
      </c>
      <c r="C1" s="256" t="s">
        <v>418</v>
      </c>
      <c r="D1" s="256" t="s">
        <v>419</v>
      </c>
      <c r="E1" s="256" t="s">
        <v>507</v>
      </c>
      <c r="F1" s="256" t="s">
        <v>420</v>
      </c>
      <c r="G1" s="256" t="s">
        <v>421</v>
      </c>
    </row>
    <row r="2" spans="1:7" s="83" customFormat="1" ht="60">
      <c r="A2" s="287" t="s">
        <v>422</v>
      </c>
      <c r="B2" s="287" t="s">
        <v>423</v>
      </c>
      <c r="C2" s="287" t="s">
        <v>504</v>
      </c>
      <c r="D2" s="287" t="s">
        <v>424</v>
      </c>
      <c r="E2" s="287" t="s">
        <v>479</v>
      </c>
      <c r="F2" s="287" t="s">
        <v>425</v>
      </c>
      <c r="G2" s="287" t="s">
        <v>426</v>
      </c>
    </row>
    <row r="3" spans="1:7" ht="60">
      <c r="A3" s="287" t="s">
        <v>427</v>
      </c>
      <c r="B3" s="287" t="s">
        <v>428</v>
      </c>
      <c r="C3" s="287" t="s">
        <v>429</v>
      </c>
      <c r="D3" s="287" t="s">
        <v>505</v>
      </c>
      <c r="E3" s="287" t="s">
        <v>430</v>
      </c>
      <c r="F3" s="287" t="s">
        <v>431</v>
      </c>
      <c r="G3" s="287" t="s">
        <v>432</v>
      </c>
    </row>
    <row r="4" spans="1:7" ht="93.75" customHeight="1">
      <c r="A4" s="287" t="s">
        <v>433</v>
      </c>
      <c r="B4" s="287" t="s">
        <v>464</v>
      </c>
      <c r="C4" s="287" t="s">
        <v>465</v>
      </c>
      <c r="D4" s="287" t="s">
        <v>466</v>
      </c>
      <c r="E4" s="287" t="s">
        <v>434</v>
      </c>
      <c r="F4" s="287" t="s">
        <v>435</v>
      </c>
      <c r="G4" s="287" t="s">
        <v>436</v>
      </c>
    </row>
    <row r="5" spans="1:7" ht="75">
      <c r="A5" s="287" t="s">
        <v>480</v>
      </c>
      <c r="B5" s="287" t="s">
        <v>437</v>
      </c>
      <c r="C5" s="287" t="s">
        <v>482</v>
      </c>
      <c r="D5" s="287" t="s">
        <v>481</v>
      </c>
      <c r="E5" s="287" t="s">
        <v>438</v>
      </c>
      <c r="F5" s="287" t="s">
        <v>439</v>
      </c>
      <c r="G5" s="287" t="s">
        <v>440</v>
      </c>
    </row>
    <row r="6" spans="1:7" ht="48.75" customHeight="1">
      <c r="A6" s="287" t="s">
        <v>441</v>
      </c>
      <c r="B6" s="287" t="s">
        <v>442</v>
      </c>
      <c r="C6" s="287" t="s">
        <v>443</v>
      </c>
      <c r="D6" s="287" t="s">
        <v>467</v>
      </c>
      <c r="E6" s="287" t="s">
        <v>444</v>
      </c>
      <c r="F6" s="287" t="s">
        <v>445</v>
      </c>
      <c r="G6" s="287" t="s">
        <v>446</v>
      </c>
    </row>
    <row r="7" spans="1:7" ht="112.5" customHeight="1">
      <c r="A7" s="287" t="s">
        <v>472</v>
      </c>
      <c r="B7" s="287" t="s">
        <v>468</v>
      </c>
      <c r="C7" s="287" t="s">
        <v>469</v>
      </c>
      <c r="D7" s="287" t="s">
        <v>470</v>
      </c>
      <c r="E7" s="287" t="s">
        <v>471</v>
      </c>
      <c r="F7" s="287" t="s">
        <v>473</v>
      </c>
      <c r="G7" s="287" t="s">
        <v>474</v>
      </c>
    </row>
    <row r="8" spans="1:7" ht="45">
      <c r="A8" s="287" t="s">
        <v>476</v>
      </c>
      <c r="B8" s="288" t="s">
        <v>447</v>
      </c>
      <c r="C8" s="287" t="s">
        <v>448</v>
      </c>
      <c r="D8" s="287" t="s">
        <v>475</v>
      </c>
      <c r="E8" s="287" t="s">
        <v>449</v>
      </c>
      <c r="F8" s="287" t="s">
        <v>450</v>
      </c>
      <c r="G8" s="287" t="s">
        <v>451</v>
      </c>
    </row>
    <row r="9" spans="1:7" ht="45">
      <c r="A9" s="287" t="s">
        <v>477</v>
      </c>
      <c r="B9" s="287" t="s">
        <v>452</v>
      </c>
      <c r="C9" s="287" t="s">
        <v>453</v>
      </c>
      <c r="D9" s="287" t="s">
        <v>483</v>
      </c>
      <c r="E9" s="287" t="s">
        <v>454</v>
      </c>
      <c r="F9" s="287" t="s">
        <v>455</v>
      </c>
      <c r="G9" s="287" t="s">
        <v>456</v>
      </c>
    </row>
    <row r="10" spans="1:7" ht="230.25" customHeight="1">
      <c r="A10" s="287" t="s">
        <v>484</v>
      </c>
      <c r="B10" s="287" t="s">
        <v>485</v>
      </c>
      <c r="C10" s="287" t="s">
        <v>486</v>
      </c>
      <c r="D10" s="287" t="s">
        <v>506</v>
      </c>
      <c r="E10" s="287" t="s">
        <v>487</v>
      </c>
      <c r="F10" s="287" t="s">
        <v>488</v>
      </c>
      <c r="G10" s="287" t="s">
        <v>489</v>
      </c>
    </row>
    <row r="11" spans="1:7" ht="120">
      <c r="A11" s="287" t="s">
        <v>490</v>
      </c>
      <c r="B11" s="287" t="s">
        <v>491</v>
      </c>
      <c r="C11" s="287" t="s">
        <v>492</v>
      </c>
      <c r="D11" s="287" t="s">
        <v>493</v>
      </c>
      <c r="E11" s="287" t="s">
        <v>494</v>
      </c>
      <c r="F11" s="287" t="s">
        <v>495</v>
      </c>
      <c r="G11" s="287" t="s">
        <v>496</v>
      </c>
    </row>
    <row r="12" spans="1:7" s="255" customFormat="1" ht="75">
      <c r="A12" s="287" t="s">
        <v>502</v>
      </c>
      <c r="B12" s="287" t="s">
        <v>497</v>
      </c>
      <c r="C12" s="287" t="s">
        <v>498</v>
      </c>
      <c r="D12" s="287" t="s">
        <v>503</v>
      </c>
      <c r="E12" s="287" t="s">
        <v>499</v>
      </c>
      <c r="F12" s="287" t="s">
        <v>500</v>
      </c>
      <c r="G12" s="287" t="s">
        <v>501</v>
      </c>
    </row>
    <row r="13" spans="1:7" ht="45">
      <c r="A13" s="287" t="s">
        <v>457</v>
      </c>
      <c r="B13" s="287" t="s">
        <v>458</v>
      </c>
      <c r="C13" s="287" t="s">
        <v>459</v>
      </c>
      <c r="D13" s="287" t="s">
        <v>460</v>
      </c>
      <c r="E13" s="287" t="s">
        <v>461</v>
      </c>
      <c r="F13" s="287" t="s">
        <v>462</v>
      </c>
      <c r="G13" s="287" t="s">
        <v>463</v>
      </c>
    </row>
    <row r="14" spans="1:7"/>
    <row r="15" spans="1:7">
      <c r="A15" s="257" t="s">
        <v>478</v>
      </c>
    </row>
    <row r="16" spans="1:7"/>
    <row r="17" ht="9.75" customHeight="1"/>
    <row r="18"/>
    <row r="19"/>
    <row r="20"/>
    <row r="21"/>
    <row r="22"/>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W63"/>
  <sheetViews>
    <sheetView showGridLines="0" tabSelected="1" topLeftCell="E1" zoomScale="80" zoomScaleNormal="80" workbookViewId="0">
      <pane ySplit="5" topLeftCell="A23" activePane="bottomLeft" state="frozen"/>
      <selection activeCell="V5" sqref="V5"/>
      <selection pane="bottomLeft" activeCell="AP6" sqref="AP6:AS47"/>
    </sheetView>
  </sheetViews>
  <sheetFormatPr baseColWidth="10" defaultColWidth="0" defaultRowHeight="15"/>
  <cols>
    <col min="1" max="1" width="20" style="111" customWidth="1"/>
    <col min="2" max="2" width="20.85546875" style="70" customWidth="1"/>
    <col min="3" max="3" width="36" style="70" customWidth="1"/>
    <col min="4" max="4" width="11.42578125" style="70" customWidth="1"/>
    <col min="5" max="5" width="45.7109375" style="112" customWidth="1"/>
    <col min="6" max="6" width="17.7109375" style="70" customWidth="1"/>
    <col min="7" max="7" width="56.85546875" style="70" customWidth="1"/>
    <col min="8" max="8" width="46.7109375" style="70" customWidth="1"/>
    <col min="9" max="9" width="22.5703125" style="115" bestFit="1" customWidth="1"/>
    <col min="10" max="10" width="11.140625" style="92" hidden="1" customWidth="1"/>
    <col min="11" max="11" width="17.28515625" style="113" bestFit="1" customWidth="1"/>
    <col min="12" max="12" width="15.7109375" style="92" hidden="1" customWidth="1"/>
    <col min="13" max="13" width="19.140625" style="112" hidden="1" customWidth="1"/>
    <col min="14" max="14" width="15.7109375" style="112" hidden="1" customWidth="1"/>
    <col min="15" max="15" width="22.7109375" style="70" customWidth="1"/>
    <col min="16" max="16" width="19.42578125" style="70" hidden="1" customWidth="1"/>
    <col min="17" max="17" width="18.28515625" style="70" customWidth="1"/>
    <col min="18" max="18" width="8.7109375" style="70" hidden="1" customWidth="1"/>
    <col min="19" max="19" width="25.42578125" style="70" hidden="1" customWidth="1"/>
    <col min="20" max="20" width="18.42578125" style="70" customWidth="1"/>
    <col min="21" max="21" width="80" style="92" customWidth="1"/>
    <col min="22" max="22" width="26.42578125" style="70" customWidth="1"/>
    <col min="23" max="23" width="13.140625" style="70" hidden="1" customWidth="1"/>
    <col min="24" max="24" width="16.42578125" style="70" customWidth="1"/>
    <col min="25" max="25" width="14.140625" style="70" hidden="1" customWidth="1"/>
    <col min="26" max="26" width="19.5703125" style="70" customWidth="1"/>
    <col min="27" max="27" width="20.5703125" style="70" hidden="1" customWidth="1"/>
    <col min="28" max="28" width="15.7109375" style="70" customWidth="1"/>
    <col min="29" max="30" width="15.7109375" style="70" hidden="1" customWidth="1"/>
    <col min="31" max="31" width="18.5703125" style="70" customWidth="1"/>
    <col min="32" max="32" width="18.42578125" style="70" customWidth="1"/>
    <col min="33" max="33" width="14.85546875" style="70" hidden="1" customWidth="1"/>
    <col min="34" max="34" width="17.42578125" style="70" customWidth="1"/>
    <col min="35" max="36" width="15.7109375" style="70" hidden="1" customWidth="1"/>
    <col min="37" max="37" width="18.7109375" style="70" customWidth="1"/>
    <col min="38" max="38" width="19.42578125" style="142" hidden="1" customWidth="1"/>
    <col min="39" max="39" width="1.42578125" style="114" hidden="1" customWidth="1"/>
    <col min="40" max="40" width="22.140625" style="114" customWidth="1"/>
    <col min="41" max="41" width="19.85546875" style="246" customWidth="1"/>
    <col min="42" max="42" width="90.85546875" style="227" customWidth="1"/>
    <col min="43" max="43" width="22.42578125" style="244" bestFit="1" customWidth="1"/>
    <col min="44" max="44" width="91.28515625" style="235" customWidth="1"/>
    <col min="45" max="45" width="16" style="70" bestFit="1" customWidth="1"/>
    <col min="46" max="46" width="91.28515625" style="235" customWidth="1"/>
    <col min="47" max="47" width="16" style="70" bestFit="1" customWidth="1"/>
    <col min="48" max="48" width="15.5703125" style="70" customWidth="1"/>
    <col min="49" max="49" width="11.42578125" style="70" customWidth="1"/>
    <col min="50" max="16384" width="11.42578125" style="70" hidden="1"/>
  </cols>
  <sheetData>
    <row r="1" spans="1:47" ht="20.25" hidden="1">
      <c r="A1" s="289" t="s">
        <v>508</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289"/>
      <c r="AS1" s="289"/>
      <c r="AT1" s="289"/>
      <c r="AU1" s="289"/>
    </row>
    <row r="2" spans="1:47" ht="21" hidden="1" thickBot="1">
      <c r="A2" s="85"/>
      <c r="D2" s="289" t="s">
        <v>330</v>
      </c>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row>
    <row r="3" spans="1:47" ht="15.75" thickBot="1">
      <c r="A3" s="330" t="s">
        <v>182</v>
      </c>
      <c r="B3" s="331"/>
      <c r="C3" s="331"/>
      <c r="D3" s="331"/>
      <c r="E3" s="331"/>
      <c r="F3" s="331"/>
      <c r="G3" s="332"/>
      <c r="H3" s="332"/>
      <c r="I3" s="333" t="s">
        <v>183</v>
      </c>
      <c r="J3" s="334"/>
      <c r="K3" s="333"/>
      <c r="L3" s="334"/>
      <c r="M3" s="334"/>
      <c r="N3" s="334"/>
      <c r="O3" s="334"/>
      <c r="P3" s="334"/>
      <c r="Q3" s="334"/>
      <c r="R3" s="334"/>
      <c r="S3" s="334"/>
      <c r="T3" s="314" t="s">
        <v>235</v>
      </c>
      <c r="U3" s="335" t="s">
        <v>9</v>
      </c>
      <c r="V3" s="336"/>
      <c r="W3" s="336"/>
      <c r="X3" s="336"/>
      <c r="Y3" s="336"/>
      <c r="Z3" s="336"/>
      <c r="AA3" s="336"/>
      <c r="AB3" s="337"/>
      <c r="AC3" s="86"/>
      <c r="AD3" s="87"/>
      <c r="AE3" s="341" t="s">
        <v>195</v>
      </c>
      <c r="AF3" s="338" t="s">
        <v>10</v>
      </c>
      <c r="AG3" s="339"/>
      <c r="AH3" s="339"/>
      <c r="AI3" s="339"/>
      <c r="AJ3" s="339"/>
      <c r="AK3" s="340"/>
      <c r="AL3" s="301" t="s">
        <v>11</v>
      </c>
      <c r="AM3" s="293" t="s">
        <v>165</v>
      </c>
      <c r="AN3" s="318" t="s">
        <v>368</v>
      </c>
      <c r="AO3" s="328" t="s">
        <v>370</v>
      </c>
      <c r="AP3" s="343" t="s">
        <v>184</v>
      </c>
      <c r="AQ3" s="343"/>
      <c r="AR3" s="343"/>
      <c r="AS3" s="343"/>
      <c r="AT3" s="343"/>
      <c r="AU3" s="343"/>
    </row>
    <row r="4" spans="1:47" s="69" customFormat="1" ht="15.75" thickBot="1">
      <c r="A4" s="291" t="s">
        <v>0</v>
      </c>
      <c r="B4" s="291" t="s">
        <v>1</v>
      </c>
      <c r="C4" s="291" t="s">
        <v>415</v>
      </c>
      <c r="D4" s="291" t="s">
        <v>2</v>
      </c>
      <c r="E4" s="303" t="s">
        <v>3</v>
      </c>
      <c r="F4" s="305" t="s">
        <v>4</v>
      </c>
      <c r="G4" s="344" t="s">
        <v>5</v>
      </c>
      <c r="H4" s="345"/>
      <c r="I4" s="345"/>
      <c r="J4" s="345"/>
      <c r="K4" s="345"/>
      <c r="L4" s="345"/>
      <c r="M4" s="118"/>
      <c r="N4" s="140"/>
      <c r="O4" s="316" t="s">
        <v>192</v>
      </c>
      <c r="P4" s="314" t="s">
        <v>6</v>
      </c>
      <c r="Q4" s="314" t="s">
        <v>146</v>
      </c>
      <c r="R4" s="314" t="s">
        <v>7</v>
      </c>
      <c r="S4" s="310" t="s">
        <v>8</v>
      </c>
      <c r="T4" s="315"/>
      <c r="U4" s="312" t="s">
        <v>14</v>
      </c>
      <c r="V4" s="312" t="s">
        <v>181</v>
      </c>
      <c r="X4" s="312" t="s">
        <v>130</v>
      </c>
      <c r="Z4" s="312" t="s">
        <v>132</v>
      </c>
      <c r="AB4" s="312" t="s">
        <v>15</v>
      </c>
      <c r="AC4" s="295">
        <v>0.1</v>
      </c>
      <c r="AD4" s="312" t="s">
        <v>16</v>
      </c>
      <c r="AE4" s="342"/>
      <c r="AF4" s="306" t="s">
        <v>17</v>
      </c>
      <c r="AG4" s="308">
        <v>0.4</v>
      </c>
      <c r="AH4" s="297" t="s">
        <v>18</v>
      </c>
      <c r="AI4" s="299">
        <v>0.6</v>
      </c>
      <c r="AJ4" s="122"/>
      <c r="AK4" s="320" t="s">
        <v>19</v>
      </c>
      <c r="AL4" s="302"/>
      <c r="AM4" s="294"/>
      <c r="AN4" s="319"/>
      <c r="AO4" s="329"/>
      <c r="AP4" s="322" t="s">
        <v>353</v>
      </c>
      <c r="AQ4" s="148"/>
      <c r="AR4" s="324" t="s">
        <v>333</v>
      </c>
      <c r="AS4" s="326" t="s">
        <v>350</v>
      </c>
      <c r="AT4" s="324" t="s">
        <v>236</v>
      </c>
      <c r="AU4" s="326" t="s">
        <v>351</v>
      </c>
    </row>
    <row r="5" spans="1:47" s="69" customFormat="1" ht="60">
      <c r="A5" s="292"/>
      <c r="B5" s="292"/>
      <c r="C5" s="292"/>
      <c r="D5" s="292"/>
      <c r="E5" s="304"/>
      <c r="F5" s="292"/>
      <c r="G5" s="258" t="s">
        <v>12</v>
      </c>
      <c r="H5" s="254" t="s">
        <v>138</v>
      </c>
      <c r="I5" s="253" t="s">
        <v>225</v>
      </c>
      <c r="J5" s="259" t="s">
        <v>213</v>
      </c>
      <c r="K5" s="258" t="s">
        <v>13</v>
      </c>
      <c r="L5" s="253" t="s">
        <v>214</v>
      </c>
      <c r="M5" s="254" t="s">
        <v>145</v>
      </c>
      <c r="N5" s="260" t="s">
        <v>215</v>
      </c>
      <c r="O5" s="317"/>
      <c r="P5" s="315"/>
      <c r="Q5" s="315"/>
      <c r="R5" s="315"/>
      <c r="S5" s="311"/>
      <c r="T5" s="315"/>
      <c r="U5" s="313"/>
      <c r="V5" s="313"/>
      <c r="W5" s="261">
        <v>0.4</v>
      </c>
      <c r="X5" s="313"/>
      <c r="Y5" s="261">
        <v>0.25</v>
      </c>
      <c r="Z5" s="313"/>
      <c r="AA5" s="261">
        <v>0.25</v>
      </c>
      <c r="AB5" s="313"/>
      <c r="AC5" s="296"/>
      <c r="AD5" s="313"/>
      <c r="AE5" s="342"/>
      <c r="AF5" s="307"/>
      <c r="AG5" s="309"/>
      <c r="AH5" s="298"/>
      <c r="AI5" s="300"/>
      <c r="AJ5" s="262"/>
      <c r="AK5" s="321"/>
      <c r="AL5" s="302"/>
      <c r="AM5" s="294"/>
      <c r="AN5" s="319"/>
      <c r="AO5" s="329"/>
      <c r="AP5" s="323"/>
      <c r="AQ5" s="263" t="s">
        <v>352</v>
      </c>
      <c r="AR5" s="325"/>
      <c r="AS5" s="327"/>
      <c r="AT5" s="325"/>
      <c r="AU5" s="327"/>
    </row>
    <row r="6" spans="1:47" ht="225">
      <c r="A6" s="278" t="s">
        <v>20</v>
      </c>
      <c r="B6" s="276" t="s">
        <v>202</v>
      </c>
      <c r="C6" s="276" t="s">
        <v>199</v>
      </c>
      <c r="D6" s="264">
        <v>4</v>
      </c>
      <c r="E6" s="242" t="s">
        <v>363</v>
      </c>
      <c r="F6" s="110" t="s">
        <v>30</v>
      </c>
      <c r="G6" s="242" t="s">
        <v>338</v>
      </c>
      <c r="H6" s="242" t="s">
        <v>339</v>
      </c>
      <c r="I6" s="144" t="s">
        <v>175</v>
      </c>
      <c r="J6" s="265">
        <f t="shared" ref="J6:J23" si="0">IF(I6="Poco Probable",1,IF(I6="Probable",2,IF(I6="Muy Probable",3,"")))</f>
        <v>2</v>
      </c>
      <c r="K6" s="266" t="s">
        <v>211</v>
      </c>
      <c r="L6" s="265">
        <f t="shared" ref="L6:L23" si="1">IF(K6="Bajo",1,IF(K6="Moderado",2,IF(K6="Critico",3,"")))</f>
        <v>2</v>
      </c>
      <c r="M6" s="267" t="str">
        <f t="shared" ref="M6:M23" si="2">CONCATENATE(I6,K6)</f>
        <v>PROBABLEMODERADO</v>
      </c>
      <c r="N6" s="267">
        <f t="shared" ref="N6:N23" si="3">J6*L6</f>
        <v>4</v>
      </c>
      <c r="O6" s="268" t="str">
        <f>IFERROR(VLOOKUP(M6,Lista!$K$11:$L$19,2,0)," ")</f>
        <v>MEDIO</v>
      </c>
      <c r="P6" s="269" t="str">
        <f t="shared" ref="P6:P23" si="4">IF(N6="","",IF(N6&gt;=6,"3",IF(AND(N6&gt;=3,N6&lt;6),"2",IF(AND(N6&gt;=0,N6&lt;=2),"1",""))))</f>
        <v>2</v>
      </c>
      <c r="Q6" s="99" t="s">
        <v>38</v>
      </c>
      <c r="R6" s="96">
        <f t="shared" ref="R6:R21" si="5">IF(Q6="","",IF(AND(Q6="SI"),P6+1.1,IF(AND(Q6="NO"),P6+0.5,IF(AND(Q6="NO"),P6,IF(AND(Q6="SI"),0.5)))))</f>
        <v>3.1</v>
      </c>
      <c r="S6" s="270" t="str">
        <f t="shared" ref="S6:S21" si="6">IF(OR(R6=4.1,R6=3.1,R6=2.1),"CRÍTICO",IF(OR(R6=3.5,R6="3",R6=2.5),"ALTO",IF(OR(R6="2",R6=1.5),"MEDIO",IF(R6="1","BAJO",IF(R6=0.5,"CRÍTICO","")))))</f>
        <v>CRÍTICO</v>
      </c>
      <c r="T6" s="105" t="s">
        <v>172</v>
      </c>
      <c r="U6" s="277" t="s">
        <v>230</v>
      </c>
      <c r="V6" s="110" t="s">
        <v>32</v>
      </c>
      <c r="W6" s="123">
        <f t="shared" ref="W6:W21" si="7">IF(V6="ADECUADO",1,IF(V6="PARCIAL",2,IF(OR(V6="INADECUADO",V6="INEXISTENTE"),3,"NULL")))</f>
        <v>1</v>
      </c>
      <c r="X6" s="99" t="s">
        <v>33</v>
      </c>
      <c r="Y6" s="123">
        <f t="shared" ref="Y6:Y21" si="8">IF(X6="AUTOMÁTICO",1,IF(X6="MANUAL",3,"NULL"))</f>
        <v>3</v>
      </c>
      <c r="Z6" s="100" t="s">
        <v>35</v>
      </c>
      <c r="AA6" s="98">
        <f t="shared" ref="AA6:AA21" si="9">IF(Z6="EXISTE",1,IF(Z6="NO EXISTE",3,"NULL"))</f>
        <v>1</v>
      </c>
      <c r="AB6" s="99" t="s">
        <v>37</v>
      </c>
      <c r="AC6" s="271">
        <f t="shared" ref="AC6:AC21" si="10">IF(AB6="","",IF(AB6="PREVENTIVO",1,IF(AB6="CORRECTIVO",3,"NULL")))</f>
        <v>1</v>
      </c>
      <c r="AD6" s="271">
        <f t="shared" ref="AD6:AD21" si="11">IF(V6="INEXISTENTE",3,IF(AB6="","",ROUND(SUM((W6*$W$5),(Y6*$Y$5),,(AA6*$AA$5),(AC6*$AC$4)),0)))</f>
        <v>2</v>
      </c>
      <c r="AE6" s="272" t="str">
        <f t="shared" ref="AE6:AE21" si="12">IF(V6="INEXISTENTE","INADECUADO",IF(AD6=1,"ADECUADO",IF(AD6=2,"PARCIALMENTE ADECUADO",IF(AD6=3,"INADECUADO","NULL"))))</f>
        <v>PARCIALMENTE ADECUADO</v>
      </c>
      <c r="AF6" s="99" t="s">
        <v>35</v>
      </c>
      <c r="AG6" s="98">
        <f t="shared" ref="AG6:AG7" si="13">IF(AF6="EXISTE",1,IF(AF6="PARCIAL",2,IF(AF6="NO EXISTE",3,"NULL")))</f>
        <v>1</v>
      </c>
      <c r="AH6" s="99" t="s">
        <v>135</v>
      </c>
      <c r="AI6" s="123">
        <f t="shared" ref="AI6:AI21" si="14">IF(AH6="NO HALLAZGO",1,IF(AH6="ACCIÓN DE MEJORA",2,IF(AH6="RIESGO",3,IF(AH6="NO CONFORMIDAD",3," "))))</f>
        <v>1</v>
      </c>
      <c r="AJ6" s="98">
        <f>IF(AF6="","",ROUND(SUM((AG6*$AG$4),(AI6*$AI$4)),0))</f>
        <v>1</v>
      </c>
      <c r="AK6" s="99" t="str">
        <f>IF(V6="INEXISTENTE","INEFECTIVO",IF(ISBLANK(AI)," ",IF(AJ6=1,"EFECTIVO",IF(AJ6=2,"CON DEFICIENCIAS",IF(AJ6=3,"INEFECTIVO"," ")))))</f>
        <v>EFECTIVO</v>
      </c>
      <c r="AL6" s="123">
        <f t="shared" ref="AL6:AL12" si="15">IF(V6="INEXISTENTE",3,(((AD6*20)/100)+((AJ6*70)/100)))</f>
        <v>1.1000000000000001</v>
      </c>
      <c r="AM6" s="123">
        <f t="shared" ref="AM6:AM21" si="16">(N6+R6)*0.2+AD6*0.4+AJ6*0.4</f>
        <v>2.6199999999999997</v>
      </c>
      <c r="AN6" s="245" t="s">
        <v>31</v>
      </c>
      <c r="AO6" s="247"/>
      <c r="AP6" s="242"/>
      <c r="AQ6" s="274"/>
      <c r="AR6" s="242"/>
      <c r="AS6" s="241"/>
      <c r="AT6" s="233"/>
      <c r="AU6" s="120"/>
    </row>
    <row r="7" spans="1:47" ht="257.25" customHeight="1">
      <c r="A7" s="278" t="s">
        <v>20</v>
      </c>
      <c r="B7" s="278" t="s">
        <v>21</v>
      </c>
      <c r="C7" s="276" t="s">
        <v>200</v>
      </c>
      <c r="D7" s="264">
        <v>5</v>
      </c>
      <c r="E7" s="279" t="s">
        <v>509</v>
      </c>
      <c r="F7" s="110" t="s">
        <v>30</v>
      </c>
      <c r="G7" s="242" t="s">
        <v>334</v>
      </c>
      <c r="H7" s="242" t="s">
        <v>335</v>
      </c>
      <c r="I7" s="144" t="s">
        <v>176</v>
      </c>
      <c r="J7" s="265">
        <f t="shared" si="0"/>
        <v>1</v>
      </c>
      <c r="K7" s="266" t="s">
        <v>56</v>
      </c>
      <c r="L7" s="265">
        <f t="shared" si="1"/>
        <v>1</v>
      </c>
      <c r="M7" s="267" t="str">
        <f t="shared" si="2"/>
        <v>POCO PROBABLEBAJO</v>
      </c>
      <c r="N7" s="267">
        <f t="shared" si="3"/>
        <v>1</v>
      </c>
      <c r="O7" s="268" t="str">
        <f>IFERROR(VLOOKUP(M7,Lista!$K$11:$L$19,2,0)," ")</f>
        <v>BAJO</v>
      </c>
      <c r="P7" s="269" t="str">
        <f t="shared" si="4"/>
        <v>1</v>
      </c>
      <c r="Q7" s="99" t="s">
        <v>38</v>
      </c>
      <c r="R7" s="96">
        <f t="shared" si="5"/>
        <v>2.1</v>
      </c>
      <c r="S7" s="270" t="str">
        <f t="shared" si="6"/>
        <v>CRÍTICO</v>
      </c>
      <c r="T7" s="105" t="s">
        <v>172</v>
      </c>
      <c r="U7" s="280" t="s">
        <v>336</v>
      </c>
      <c r="V7" s="110" t="s">
        <v>32</v>
      </c>
      <c r="W7" s="123">
        <f t="shared" si="7"/>
        <v>1</v>
      </c>
      <c r="X7" s="99" t="s">
        <v>33</v>
      </c>
      <c r="Y7" s="123">
        <f t="shared" si="8"/>
        <v>3</v>
      </c>
      <c r="Z7" s="100" t="s">
        <v>35</v>
      </c>
      <c r="AA7" s="98">
        <f t="shared" si="9"/>
        <v>1</v>
      </c>
      <c r="AB7" s="99" t="s">
        <v>37</v>
      </c>
      <c r="AC7" s="271">
        <f t="shared" si="10"/>
        <v>1</v>
      </c>
      <c r="AD7" s="271">
        <f t="shared" si="11"/>
        <v>2</v>
      </c>
      <c r="AE7" s="272" t="str">
        <f t="shared" si="12"/>
        <v>PARCIALMENTE ADECUADO</v>
      </c>
      <c r="AF7" s="99" t="s">
        <v>35</v>
      </c>
      <c r="AG7" s="98">
        <f t="shared" si="13"/>
        <v>1</v>
      </c>
      <c r="AH7" s="99" t="s">
        <v>135</v>
      </c>
      <c r="AI7" s="123">
        <f t="shared" si="14"/>
        <v>1</v>
      </c>
      <c r="AJ7" s="98">
        <f>IF(AF7="","",ROUND(SUM((AG7*$AG$4),(AI7*$AI$4)),0))</f>
        <v>1</v>
      </c>
      <c r="AK7" s="99" t="str">
        <f>IF(V7="INEXISTENTE","INEFECTIVO",IF(ISBLANK(AI)," ",IF(AJ7=1,"EFECTIVO",IF(AJ7=2,"CON DEFICIENCIAS",IF(AJ7=3,"INEFECTIVO"," ")))))</f>
        <v>EFECTIVO</v>
      </c>
      <c r="AL7" s="123">
        <f t="shared" si="15"/>
        <v>1.1000000000000001</v>
      </c>
      <c r="AM7" s="123">
        <f t="shared" si="16"/>
        <v>1.8200000000000003</v>
      </c>
      <c r="AN7" s="245" t="s">
        <v>31</v>
      </c>
      <c r="AO7" s="247"/>
      <c r="AP7" s="242"/>
      <c r="AQ7" s="274"/>
      <c r="AR7" s="242"/>
      <c r="AS7" s="241"/>
      <c r="AT7" s="233"/>
      <c r="AU7" s="120"/>
    </row>
    <row r="8" spans="1:47" ht="171">
      <c r="A8" s="278" t="s">
        <v>28</v>
      </c>
      <c r="B8" s="276" t="s">
        <v>41</v>
      </c>
      <c r="C8" s="276" t="s">
        <v>22</v>
      </c>
      <c r="D8" s="264">
        <v>17</v>
      </c>
      <c r="E8" s="230" t="s">
        <v>365</v>
      </c>
      <c r="F8" s="110" t="s">
        <v>30</v>
      </c>
      <c r="G8" s="230" t="s">
        <v>364</v>
      </c>
      <c r="H8" s="230" t="s">
        <v>366</v>
      </c>
      <c r="I8" s="102" t="s">
        <v>176</v>
      </c>
      <c r="J8" s="123">
        <f t="shared" si="0"/>
        <v>1</v>
      </c>
      <c r="K8" s="266" t="s">
        <v>211</v>
      </c>
      <c r="L8" s="265">
        <f t="shared" si="1"/>
        <v>2</v>
      </c>
      <c r="M8" s="267" t="str">
        <f t="shared" si="2"/>
        <v>POCO PROBABLEMODERADO</v>
      </c>
      <c r="N8" s="267">
        <f t="shared" si="3"/>
        <v>2</v>
      </c>
      <c r="O8" s="268" t="str">
        <f>IFERROR(VLOOKUP(M8,Lista!$K$11:$L$19,2,0)," ")</f>
        <v>BAJO</v>
      </c>
      <c r="P8" s="269" t="str">
        <f t="shared" si="4"/>
        <v>1</v>
      </c>
      <c r="Q8" s="99" t="s">
        <v>38</v>
      </c>
      <c r="R8" s="96">
        <f t="shared" si="5"/>
        <v>2.1</v>
      </c>
      <c r="S8" s="270" t="str">
        <f t="shared" si="6"/>
        <v>CRÍTICO</v>
      </c>
      <c r="T8" s="105" t="s">
        <v>172</v>
      </c>
      <c r="U8" s="229" t="s">
        <v>231</v>
      </c>
      <c r="V8" s="99" t="s">
        <v>32</v>
      </c>
      <c r="W8" s="123">
        <f t="shared" si="7"/>
        <v>1</v>
      </c>
      <c r="X8" s="99" t="s">
        <v>33</v>
      </c>
      <c r="Y8" s="123">
        <f t="shared" si="8"/>
        <v>3</v>
      </c>
      <c r="Z8" s="100" t="s">
        <v>35</v>
      </c>
      <c r="AA8" s="123">
        <f t="shared" si="9"/>
        <v>1</v>
      </c>
      <c r="AB8" s="110" t="s">
        <v>37</v>
      </c>
      <c r="AC8" s="271">
        <f t="shared" si="10"/>
        <v>1</v>
      </c>
      <c r="AD8" s="271">
        <f t="shared" si="11"/>
        <v>2</v>
      </c>
      <c r="AE8" s="272" t="str">
        <f t="shared" si="12"/>
        <v>PARCIALMENTE ADECUADO</v>
      </c>
      <c r="AF8" s="110" t="s">
        <v>35</v>
      </c>
      <c r="AG8" s="123">
        <f t="shared" ref="AG8:AG19" si="17">IF(AF8="EXISTE",1,IF(AF8="PARCIAL",2,IF(AF8="NO EXISTE",3,"NULL")))</f>
        <v>1</v>
      </c>
      <c r="AH8" s="110" t="s">
        <v>135</v>
      </c>
      <c r="AI8" s="123">
        <f t="shared" si="14"/>
        <v>1</v>
      </c>
      <c r="AJ8" s="123">
        <f t="shared" ref="AJ8" si="18">IF(AF8="","",ROUND(SUM((AG8*$AG$4),(AI8*$AI$4)),0))</f>
        <v>1</v>
      </c>
      <c r="AK8" s="273" t="str">
        <f>IF(V8="INEXISTENTE","INEFECTIVO",IF(ISBLANK(AI)," ",IF(AJ8=1,"EFECTIVO",IF(AJ8=2,"CON DEFICIENCIAS",IF(AJ8=3,"INEFECTIVO"," ")))))</f>
        <v>EFECTIVO</v>
      </c>
      <c r="AL8" s="123">
        <f t="shared" si="15"/>
        <v>1.1000000000000001</v>
      </c>
      <c r="AM8" s="123">
        <f t="shared" si="16"/>
        <v>2.02</v>
      </c>
      <c r="AN8" s="245" t="s">
        <v>31</v>
      </c>
      <c r="AO8" s="247"/>
      <c r="AP8" s="226"/>
      <c r="AQ8" s="243"/>
      <c r="AR8" s="233"/>
      <c r="AS8" s="120"/>
      <c r="AT8" s="233"/>
      <c r="AU8" s="120"/>
    </row>
    <row r="9" spans="1:47" ht="342">
      <c r="A9" s="278" t="s">
        <v>20</v>
      </c>
      <c r="B9" s="276" t="s">
        <v>202</v>
      </c>
      <c r="C9" s="276" t="s">
        <v>199</v>
      </c>
      <c r="D9" s="264">
        <v>19</v>
      </c>
      <c r="E9" s="230" t="s">
        <v>510</v>
      </c>
      <c r="F9" s="110" t="s">
        <v>30</v>
      </c>
      <c r="G9" s="230" t="s">
        <v>227</v>
      </c>
      <c r="H9" s="230" t="s">
        <v>226</v>
      </c>
      <c r="I9" s="102" t="s">
        <v>176</v>
      </c>
      <c r="J9" s="123">
        <f t="shared" si="0"/>
        <v>1</v>
      </c>
      <c r="K9" s="266" t="s">
        <v>56</v>
      </c>
      <c r="L9" s="265">
        <f t="shared" si="1"/>
        <v>1</v>
      </c>
      <c r="M9" s="267" t="str">
        <f t="shared" si="2"/>
        <v>POCO PROBABLEBAJO</v>
      </c>
      <c r="N9" s="267">
        <f t="shared" si="3"/>
        <v>1</v>
      </c>
      <c r="O9" s="268" t="str">
        <f>IFERROR(VLOOKUP(M9,Lista!$K$11:$L$19,2,0)," ")</f>
        <v>BAJO</v>
      </c>
      <c r="P9" s="269" t="str">
        <f t="shared" si="4"/>
        <v>1</v>
      </c>
      <c r="Q9" s="99" t="s">
        <v>38</v>
      </c>
      <c r="R9" s="96">
        <f t="shared" si="5"/>
        <v>2.1</v>
      </c>
      <c r="S9" s="270" t="str">
        <f t="shared" si="6"/>
        <v>CRÍTICO</v>
      </c>
      <c r="T9" s="105" t="s">
        <v>172</v>
      </c>
      <c r="U9" s="240" t="s">
        <v>340</v>
      </c>
      <c r="V9" s="99" t="s">
        <v>32</v>
      </c>
      <c r="W9" s="123">
        <f t="shared" si="7"/>
        <v>1</v>
      </c>
      <c r="X9" s="99" t="s">
        <v>33</v>
      </c>
      <c r="Y9" s="123">
        <f t="shared" si="8"/>
        <v>3</v>
      </c>
      <c r="Z9" s="100" t="s">
        <v>35</v>
      </c>
      <c r="AA9" s="123">
        <f t="shared" si="9"/>
        <v>1</v>
      </c>
      <c r="AB9" s="110" t="s">
        <v>37</v>
      </c>
      <c r="AC9" s="271">
        <f t="shared" si="10"/>
        <v>1</v>
      </c>
      <c r="AD9" s="271">
        <f t="shared" si="11"/>
        <v>2</v>
      </c>
      <c r="AE9" s="272" t="str">
        <f t="shared" si="12"/>
        <v>PARCIALMENTE ADECUADO</v>
      </c>
      <c r="AF9" s="110" t="s">
        <v>35</v>
      </c>
      <c r="AG9" s="123">
        <f t="shared" si="17"/>
        <v>1</v>
      </c>
      <c r="AH9" s="110" t="s">
        <v>135</v>
      </c>
      <c r="AI9" s="123">
        <f t="shared" si="14"/>
        <v>1</v>
      </c>
      <c r="AJ9" s="123">
        <f t="shared" ref="AJ9:AJ21" si="19">IF(AF9="","",ROUND(SUM((AG9*$AG$4),(AI9*$AI$4)),0))</f>
        <v>1</v>
      </c>
      <c r="AK9" s="273" t="str">
        <f>IF(V9="INEXISTENTE","INEFECTIVO",IF(ISBLANK(AI)," ",IF(AJ9=1,"EFECTIVO",IF(AJ9=2,"CON DEFICIENCIAS",IF(AJ9=3,"INEFECTIVO"," ")))))</f>
        <v>EFECTIVO</v>
      </c>
      <c r="AL9" s="123">
        <f t="shared" si="15"/>
        <v>1.1000000000000001</v>
      </c>
      <c r="AM9" s="123">
        <f t="shared" si="16"/>
        <v>1.8200000000000003</v>
      </c>
      <c r="AN9" s="245" t="s">
        <v>31</v>
      </c>
      <c r="AO9" s="247"/>
      <c r="AP9" s="242"/>
      <c r="AQ9" s="274"/>
      <c r="AR9" s="242"/>
      <c r="AS9" s="241"/>
      <c r="AT9" s="233"/>
      <c r="AU9" s="120"/>
    </row>
    <row r="10" spans="1:47" ht="313.5">
      <c r="A10" s="278" t="s">
        <v>20</v>
      </c>
      <c r="B10" s="276" t="s">
        <v>202</v>
      </c>
      <c r="C10" s="276" t="s">
        <v>199</v>
      </c>
      <c r="D10" s="264">
        <v>20</v>
      </c>
      <c r="E10" s="230" t="s">
        <v>511</v>
      </c>
      <c r="F10" s="110" t="s">
        <v>30</v>
      </c>
      <c r="G10" s="230" t="s">
        <v>233</v>
      </c>
      <c r="H10" s="230" t="s">
        <v>232</v>
      </c>
      <c r="I10" s="102" t="s">
        <v>176</v>
      </c>
      <c r="J10" s="123">
        <f t="shared" si="0"/>
        <v>1</v>
      </c>
      <c r="K10" s="266" t="s">
        <v>212</v>
      </c>
      <c r="L10" s="265">
        <f t="shared" si="1"/>
        <v>3</v>
      </c>
      <c r="M10" s="110" t="str">
        <f t="shared" si="2"/>
        <v>POCO PROBABLECRITICO</v>
      </c>
      <c r="N10" s="267">
        <f t="shared" si="3"/>
        <v>3</v>
      </c>
      <c r="O10" s="268" t="str">
        <f>IFERROR(VLOOKUP(M10,Lista!$K$11:$L$19,2,0)," ")</f>
        <v>MEDIO</v>
      </c>
      <c r="P10" s="269" t="str">
        <f t="shared" si="4"/>
        <v>2</v>
      </c>
      <c r="Q10" s="99" t="s">
        <v>38</v>
      </c>
      <c r="R10" s="96">
        <f t="shared" si="5"/>
        <v>3.1</v>
      </c>
      <c r="S10" s="270" t="str">
        <f t="shared" si="6"/>
        <v>CRÍTICO</v>
      </c>
      <c r="T10" s="105" t="s">
        <v>172</v>
      </c>
      <c r="U10" s="280" t="s">
        <v>332</v>
      </c>
      <c r="V10" s="99" t="s">
        <v>32</v>
      </c>
      <c r="W10" s="123">
        <f t="shared" si="7"/>
        <v>1</v>
      </c>
      <c r="X10" s="99" t="s">
        <v>33</v>
      </c>
      <c r="Y10" s="123">
        <f t="shared" si="8"/>
        <v>3</v>
      </c>
      <c r="Z10" s="100" t="s">
        <v>35</v>
      </c>
      <c r="AA10" s="98">
        <f t="shared" si="9"/>
        <v>1</v>
      </c>
      <c r="AB10" s="99" t="s">
        <v>37</v>
      </c>
      <c r="AC10" s="271">
        <f t="shared" si="10"/>
        <v>1</v>
      </c>
      <c r="AD10" s="271">
        <f t="shared" si="11"/>
        <v>2</v>
      </c>
      <c r="AE10" s="272" t="str">
        <f t="shared" si="12"/>
        <v>PARCIALMENTE ADECUADO</v>
      </c>
      <c r="AF10" s="110" t="s">
        <v>35</v>
      </c>
      <c r="AG10" s="123">
        <f t="shared" si="17"/>
        <v>1</v>
      </c>
      <c r="AH10" s="110" t="s">
        <v>135</v>
      </c>
      <c r="AI10" s="123">
        <f t="shared" si="14"/>
        <v>1</v>
      </c>
      <c r="AJ10" s="123">
        <f t="shared" si="19"/>
        <v>1</v>
      </c>
      <c r="AK10" s="273" t="str">
        <f>IF(V10="INEXISTENTE","INEFECTIVO",IF(ISBLANK(AI)," ",IF(AJ10=1,"EFECTIVO",IF(AJ10=2,"CON DEFICIENCIAS",IF(AJ10=3,"INEFECTIVO"," ")))))</f>
        <v>EFECTIVO</v>
      </c>
      <c r="AL10" s="123"/>
      <c r="AM10" s="123">
        <f t="shared" si="16"/>
        <v>2.42</v>
      </c>
      <c r="AN10" s="245" t="s">
        <v>31</v>
      </c>
      <c r="AO10" s="247"/>
      <c r="AP10" s="242"/>
      <c r="AQ10" s="274"/>
      <c r="AR10" s="242"/>
      <c r="AS10" s="241"/>
      <c r="AT10" s="233"/>
      <c r="AU10" s="120"/>
    </row>
    <row r="11" spans="1:47" ht="213.75">
      <c r="A11" s="278" t="s">
        <v>20</v>
      </c>
      <c r="B11" s="276" t="s">
        <v>50</v>
      </c>
      <c r="C11" s="276" t="s">
        <v>25</v>
      </c>
      <c r="D11" s="264">
        <v>21</v>
      </c>
      <c r="E11" s="242" t="s">
        <v>512</v>
      </c>
      <c r="F11" s="110" t="s">
        <v>30</v>
      </c>
      <c r="G11" s="242" t="s">
        <v>228</v>
      </c>
      <c r="H11" s="242" t="s">
        <v>337</v>
      </c>
      <c r="I11" s="102" t="s">
        <v>176</v>
      </c>
      <c r="J11" s="123">
        <f t="shared" si="0"/>
        <v>1</v>
      </c>
      <c r="K11" s="266" t="s">
        <v>211</v>
      </c>
      <c r="L11" s="265">
        <f t="shared" si="1"/>
        <v>2</v>
      </c>
      <c r="M11" s="110" t="str">
        <f t="shared" si="2"/>
        <v>POCO PROBABLEMODERADO</v>
      </c>
      <c r="N11" s="267">
        <f t="shared" si="3"/>
        <v>2</v>
      </c>
      <c r="O11" s="268" t="str">
        <f>IFERROR(VLOOKUP(M11,Lista!$K$11:$L$19,2,0)," ")</f>
        <v>BAJO</v>
      </c>
      <c r="P11" s="269" t="str">
        <f t="shared" si="4"/>
        <v>1</v>
      </c>
      <c r="Q11" s="99" t="s">
        <v>38</v>
      </c>
      <c r="R11" s="96">
        <f t="shared" si="5"/>
        <v>2.1</v>
      </c>
      <c r="S11" s="270" t="str">
        <f t="shared" si="6"/>
        <v>CRÍTICO</v>
      </c>
      <c r="T11" s="105" t="s">
        <v>172</v>
      </c>
      <c r="U11" s="242" t="s">
        <v>234</v>
      </c>
      <c r="V11" s="99" t="s">
        <v>32</v>
      </c>
      <c r="W11" s="123">
        <f t="shared" si="7"/>
        <v>1</v>
      </c>
      <c r="X11" s="99" t="s">
        <v>33</v>
      </c>
      <c r="Y11" s="123">
        <f t="shared" si="8"/>
        <v>3</v>
      </c>
      <c r="Z11" s="100" t="s">
        <v>35</v>
      </c>
      <c r="AA11" s="123">
        <f t="shared" si="9"/>
        <v>1</v>
      </c>
      <c r="AB11" s="110" t="s">
        <v>37</v>
      </c>
      <c r="AC11" s="271">
        <f t="shared" si="10"/>
        <v>1</v>
      </c>
      <c r="AD11" s="271">
        <f t="shared" si="11"/>
        <v>2</v>
      </c>
      <c r="AE11" s="272" t="str">
        <f t="shared" si="12"/>
        <v>PARCIALMENTE ADECUADO</v>
      </c>
      <c r="AF11" s="110" t="s">
        <v>35</v>
      </c>
      <c r="AG11" s="123">
        <f t="shared" si="17"/>
        <v>1</v>
      </c>
      <c r="AH11" s="110" t="s">
        <v>135</v>
      </c>
      <c r="AI11" s="123">
        <f t="shared" si="14"/>
        <v>1</v>
      </c>
      <c r="AJ11" s="123">
        <f t="shared" si="19"/>
        <v>1</v>
      </c>
      <c r="AK11" s="273" t="str">
        <f>IF(V11="INEXISTENTE","INEFECTIVO",IF(ISBLANK(AI)," ",IF(AJ11=1,"EFECTIVO",IF(AJ11=2,"CON DEFICIENCIAS",IF(AJ11=3,"INEFECTIVO"," ")))))</f>
        <v>EFECTIVO</v>
      </c>
      <c r="AL11" s="123">
        <f t="shared" si="15"/>
        <v>1.1000000000000001</v>
      </c>
      <c r="AM11" s="123">
        <f t="shared" si="16"/>
        <v>2.02</v>
      </c>
      <c r="AN11" s="245" t="s">
        <v>31</v>
      </c>
      <c r="AO11" s="247"/>
      <c r="AP11" s="242"/>
      <c r="AQ11" s="274"/>
      <c r="AR11" s="242"/>
      <c r="AS11" s="275"/>
      <c r="AT11" s="233"/>
      <c r="AU11" s="141"/>
    </row>
    <row r="12" spans="1:47" ht="409.5">
      <c r="A12" s="278" t="s">
        <v>26</v>
      </c>
      <c r="B12" s="276" t="s">
        <v>62</v>
      </c>
      <c r="C12" s="276" t="s">
        <v>199</v>
      </c>
      <c r="D12" s="264">
        <v>29</v>
      </c>
      <c r="E12" s="230" t="s">
        <v>341</v>
      </c>
      <c r="F12" s="110" t="s">
        <v>30</v>
      </c>
      <c r="G12" s="279" t="s">
        <v>229</v>
      </c>
      <c r="H12" s="230" t="s">
        <v>223</v>
      </c>
      <c r="I12" s="102" t="s">
        <v>175</v>
      </c>
      <c r="J12" s="265">
        <f t="shared" si="0"/>
        <v>2</v>
      </c>
      <c r="K12" s="266" t="s">
        <v>212</v>
      </c>
      <c r="L12" s="265">
        <f t="shared" si="1"/>
        <v>3</v>
      </c>
      <c r="M12" s="267" t="str">
        <f t="shared" si="2"/>
        <v>PROBABLECRITICO</v>
      </c>
      <c r="N12" s="267">
        <f t="shared" si="3"/>
        <v>6</v>
      </c>
      <c r="O12" s="268" t="str">
        <f>IFERROR(VLOOKUP(M12,Lista!$K$11:$L$19,2,0)," ")</f>
        <v>ALTO</v>
      </c>
      <c r="P12" s="269" t="str">
        <f t="shared" si="4"/>
        <v>3</v>
      </c>
      <c r="Q12" s="99" t="s">
        <v>38</v>
      </c>
      <c r="R12" s="96">
        <f t="shared" si="5"/>
        <v>4.0999999999999996</v>
      </c>
      <c r="S12" s="270" t="str">
        <f t="shared" si="6"/>
        <v>CRÍTICO</v>
      </c>
      <c r="T12" s="105" t="s">
        <v>172</v>
      </c>
      <c r="U12" s="229" t="s">
        <v>342</v>
      </c>
      <c r="V12" s="99" t="s">
        <v>32</v>
      </c>
      <c r="W12" s="123">
        <f t="shared" si="7"/>
        <v>1</v>
      </c>
      <c r="X12" s="99" t="s">
        <v>33</v>
      </c>
      <c r="Y12" s="123">
        <f t="shared" si="8"/>
        <v>3</v>
      </c>
      <c r="Z12" s="100" t="s">
        <v>35</v>
      </c>
      <c r="AA12" s="123">
        <f t="shared" si="9"/>
        <v>1</v>
      </c>
      <c r="AB12" s="110" t="s">
        <v>37</v>
      </c>
      <c r="AC12" s="271">
        <f t="shared" si="10"/>
        <v>1</v>
      </c>
      <c r="AD12" s="271">
        <f t="shared" si="11"/>
        <v>2</v>
      </c>
      <c r="AE12" s="272" t="str">
        <f t="shared" si="12"/>
        <v>PARCIALMENTE ADECUADO</v>
      </c>
      <c r="AF12" s="110" t="s">
        <v>35</v>
      </c>
      <c r="AG12" s="123">
        <f t="shared" si="17"/>
        <v>1</v>
      </c>
      <c r="AH12" s="110" t="s">
        <v>135</v>
      </c>
      <c r="AI12" s="123">
        <f t="shared" si="14"/>
        <v>1</v>
      </c>
      <c r="AJ12" s="123">
        <f t="shared" si="19"/>
        <v>1</v>
      </c>
      <c r="AK12" s="273" t="str">
        <f>IF(V12="INEXISTENTE","INEFECTIVO",IF(ISBLANK(AI)," ",IF(AJ12=1,"EFECTIVO",IF(AJ12=2,"CON DEFICIENCIAS",IF(AJ12=3,"INEFECTIVO"," ")))))</f>
        <v>EFECTIVO</v>
      </c>
      <c r="AL12" s="123">
        <f t="shared" si="15"/>
        <v>1.1000000000000001</v>
      </c>
      <c r="AM12" s="123">
        <f t="shared" si="16"/>
        <v>3.22</v>
      </c>
      <c r="AN12" s="245" t="s">
        <v>31</v>
      </c>
      <c r="AO12" s="247"/>
      <c r="AP12" s="226"/>
      <c r="AQ12" s="243"/>
      <c r="AR12" s="233"/>
      <c r="AS12" s="120"/>
      <c r="AT12" s="233"/>
      <c r="AU12" s="120"/>
    </row>
    <row r="13" spans="1:47" ht="213.75">
      <c r="A13" s="278" t="s">
        <v>28</v>
      </c>
      <c r="B13" s="278" t="s">
        <v>65</v>
      </c>
      <c r="C13" s="276" t="s">
        <v>367</v>
      </c>
      <c r="D13" s="264">
        <v>36</v>
      </c>
      <c r="E13" s="230" t="s">
        <v>375</v>
      </c>
      <c r="F13" s="110" t="s">
        <v>30</v>
      </c>
      <c r="G13" s="230" t="s">
        <v>376</v>
      </c>
      <c r="H13" s="230" t="s">
        <v>377</v>
      </c>
      <c r="I13" s="102" t="s">
        <v>176</v>
      </c>
      <c r="J13" s="265">
        <f t="shared" si="0"/>
        <v>1</v>
      </c>
      <c r="K13" s="266" t="s">
        <v>56</v>
      </c>
      <c r="L13" s="265">
        <f t="shared" si="1"/>
        <v>1</v>
      </c>
      <c r="M13" s="267" t="str">
        <f t="shared" si="2"/>
        <v>POCO PROBABLEBAJO</v>
      </c>
      <c r="N13" s="267">
        <f t="shared" si="3"/>
        <v>1</v>
      </c>
      <c r="O13" s="268" t="str">
        <f>IFERROR(VLOOKUP(M13,Lista!$K$11:$L$19,2,0)," ")</f>
        <v>BAJO</v>
      </c>
      <c r="P13" s="269" t="str">
        <f t="shared" si="4"/>
        <v>1</v>
      </c>
      <c r="Q13" s="99" t="s">
        <v>38</v>
      </c>
      <c r="R13" s="96">
        <f t="shared" si="5"/>
        <v>2.1</v>
      </c>
      <c r="S13" s="270" t="str">
        <f t="shared" si="6"/>
        <v>CRÍTICO</v>
      </c>
      <c r="T13" s="105" t="s">
        <v>172</v>
      </c>
      <c r="U13" s="229" t="s">
        <v>378</v>
      </c>
      <c r="V13" s="99" t="s">
        <v>32</v>
      </c>
      <c r="W13" s="123">
        <f t="shared" si="7"/>
        <v>1</v>
      </c>
      <c r="X13" s="99" t="s">
        <v>193</v>
      </c>
      <c r="Y13" s="123">
        <f t="shared" si="8"/>
        <v>1</v>
      </c>
      <c r="Z13" s="100" t="s">
        <v>35</v>
      </c>
      <c r="AA13" s="123">
        <f t="shared" si="9"/>
        <v>1</v>
      </c>
      <c r="AB13" s="110" t="s">
        <v>37</v>
      </c>
      <c r="AC13" s="271">
        <f t="shared" si="10"/>
        <v>1</v>
      </c>
      <c r="AD13" s="271">
        <f t="shared" si="11"/>
        <v>1</v>
      </c>
      <c r="AE13" s="272" t="str">
        <f t="shared" si="12"/>
        <v>ADECUADO</v>
      </c>
      <c r="AF13" s="110" t="s">
        <v>35</v>
      </c>
      <c r="AG13" s="123">
        <f t="shared" si="17"/>
        <v>1</v>
      </c>
      <c r="AH13" s="110" t="s">
        <v>135</v>
      </c>
      <c r="AI13" s="123">
        <f t="shared" si="14"/>
        <v>1</v>
      </c>
      <c r="AJ13" s="123">
        <f t="shared" si="19"/>
        <v>1</v>
      </c>
      <c r="AK13" s="273" t="str">
        <f>IF(V13="INEXISTENTE","INEFECTIVO",IF(ISBLANK(AI)," ",IF(AJ13=1,"EFECTIVO",IF(AJ13=2,"CON DEFICIENCIAS",IF(AJ13=3,"INEFECTIVO"," ")))))</f>
        <v>EFECTIVO</v>
      </c>
      <c r="AL13" s="123">
        <f t="shared" ref="AL13" si="20">IF(V13="INEXISTENTE",3,(((AD13*20)/100)+((AJ13*70)/100)))</f>
        <v>0.89999999999999991</v>
      </c>
      <c r="AM13" s="123">
        <f t="shared" si="16"/>
        <v>1.42</v>
      </c>
      <c r="AN13" s="245" t="s">
        <v>31</v>
      </c>
      <c r="AO13" s="247"/>
      <c r="AP13" s="226"/>
      <c r="AQ13" s="232"/>
      <c r="AR13" s="233"/>
      <c r="AS13" s="120"/>
      <c r="AT13" s="233"/>
      <c r="AU13" s="120"/>
    </row>
    <row r="14" spans="1:47" ht="342">
      <c r="A14" s="276" t="s">
        <v>28</v>
      </c>
      <c r="B14" s="276" t="s">
        <v>63</v>
      </c>
      <c r="C14" s="276" t="s">
        <v>201</v>
      </c>
      <c r="D14" s="264">
        <v>37</v>
      </c>
      <c r="E14" s="230" t="s">
        <v>380</v>
      </c>
      <c r="F14" s="110" t="s">
        <v>30</v>
      </c>
      <c r="G14" s="281" t="s">
        <v>382</v>
      </c>
      <c r="H14" s="281" t="s">
        <v>381</v>
      </c>
      <c r="I14" s="102" t="s">
        <v>176</v>
      </c>
      <c r="J14" s="265">
        <f t="shared" si="0"/>
        <v>1</v>
      </c>
      <c r="K14" s="266" t="s">
        <v>56</v>
      </c>
      <c r="L14" s="265">
        <f t="shared" si="1"/>
        <v>1</v>
      </c>
      <c r="M14" s="267" t="str">
        <f t="shared" si="2"/>
        <v>POCO PROBABLEBAJO</v>
      </c>
      <c r="N14" s="267">
        <f t="shared" si="3"/>
        <v>1</v>
      </c>
      <c r="O14" s="268" t="str">
        <f>IFERROR(VLOOKUP(M14,Lista!$K$11:$L$19,2,0)," ")</f>
        <v>BAJO</v>
      </c>
      <c r="P14" s="269" t="str">
        <f t="shared" si="4"/>
        <v>1</v>
      </c>
      <c r="Q14" s="99" t="s">
        <v>38</v>
      </c>
      <c r="R14" s="96">
        <f t="shared" si="5"/>
        <v>2.1</v>
      </c>
      <c r="S14" s="270" t="str">
        <f t="shared" si="6"/>
        <v>CRÍTICO</v>
      </c>
      <c r="T14" s="105" t="s">
        <v>172</v>
      </c>
      <c r="U14" s="229" t="s">
        <v>383</v>
      </c>
      <c r="V14" s="99" t="s">
        <v>39</v>
      </c>
      <c r="W14" s="123">
        <f t="shared" si="7"/>
        <v>2</v>
      </c>
      <c r="X14" s="99" t="s">
        <v>33</v>
      </c>
      <c r="Y14" s="123">
        <f t="shared" si="8"/>
        <v>3</v>
      </c>
      <c r="Z14" s="100" t="s">
        <v>35</v>
      </c>
      <c r="AA14" s="123">
        <f t="shared" si="9"/>
        <v>1</v>
      </c>
      <c r="AB14" s="110" t="s">
        <v>37</v>
      </c>
      <c r="AC14" s="271">
        <f t="shared" si="10"/>
        <v>1</v>
      </c>
      <c r="AD14" s="271">
        <f t="shared" si="11"/>
        <v>2</v>
      </c>
      <c r="AE14" s="272" t="str">
        <f t="shared" si="12"/>
        <v>PARCIALMENTE ADECUADO</v>
      </c>
      <c r="AF14" s="110" t="s">
        <v>35</v>
      </c>
      <c r="AG14" s="123">
        <f t="shared" si="17"/>
        <v>1</v>
      </c>
      <c r="AH14" s="110" t="s">
        <v>135</v>
      </c>
      <c r="AI14" s="123">
        <f t="shared" si="14"/>
        <v>1</v>
      </c>
      <c r="AJ14" s="123">
        <f t="shared" si="19"/>
        <v>1</v>
      </c>
      <c r="AK14" s="273" t="str">
        <f>IF(V14="INEXISTENTE","INEFECTIVO",IF(ISBLANK(AI)," ",IF(AJ14=1,"EFECTIVO",IF(AJ14=2,"CON DEFICIENCIAS",IF(AJ14=3,"INEFECTIVO"," ")))))</f>
        <v>EFECTIVO</v>
      </c>
      <c r="AL14" s="123">
        <f t="shared" ref="AL14:AL19" si="21">IF(V14="INEXISTENTE",3,(((AD14*20)/100)+((AJ14*70)/100)))</f>
        <v>1.1000000000000001</v>
      </c>
      <c r="AM14" s="123">
        <f t="shared" si="16"/>
        <v>1.8200000000000003</v>
      </c>
      <c r="AN14" s="245" t="s">
        <v>31</v>
      </c>
      <c r="AO14" s="247"/>
      <c r="AP14" s="252"/>
      <c r="AQ14" s="282"/>
      <c r="AR14" s="233"/>
      <c r="AS14" s="120"/>
      <c r="AT14" s="233"/>
      <c r="AU14" s="120"/>
    </row>
    <row r="15" spans="1:47" ht="370.5">
      <c r="A15" s="278" t="s">
        <v>28</v>
      </c>
      <c r="B15" s="276" t="s">
        <v>63</v>
      </c>
      <c r="C15" s="276" t="s">
        <v>325</v>
      </c>
      <c r="D15" s="264">
        <v>38</v>
      </c>
      <c r="E15" s="228" t="s">
        <v>384</v>
      </c>
      <c r="F15" s="110" t="s">
        <v>123</v>
      </c>
      <c r="G15" s="230" t="s">
        <v>385</v>
      </c>
      <c r="H15" s="281" t="s">
        <v>386</v>
      </c>
      <c r="I15" s="102" t="s">
        <v>176</v>
      </c>
      <c r="J15" s="265">
        <f t="shared" si="0"/>
        <v>1</v>
      </c>
      <c r="K15" s="266" t="s">
        <v>56</v>
      </c>
      <c r="L15" s="265">
        <f t="shared" si="1"/>
        <v>1</v>
      </c>
      <c r="M15" s="267" t="str">
        <f t="shared" si="2"/>
        <v>POCO PROBABLEBAJO</v>
      </c>
      <c r="N15" s="267">
        <f t="shared" si="3"/>
        <v>1</v>
      </c>
      <c r="O15" s="268" t="str">
        <f>IFERROR(VLOOKUP(M15,Lista!$K$11:$L$19,2,0)," ")</f>
        <v>BAJO</v>
      </c>
      <c r="P15" s="269" t="str">
        <f t="shared" si="4"/>
        <v>1</v>
      </c>
      <c r="Q15" s="99" t="s">
        <v>31</v>
      </c>
      <c r="R15" s="96">
        <f t="shared" si="5"/>
        <v>1.5</v>
      </c>
      <c r="S15" s="270" t="str">
        <f t="shared" si="6"/>
        <v>MEDIO</v>
      </c>
      <c r="T15" s="99" t="s">
        <v>172</v>
      </c>
      <c r="U15" s="229" t="s">
        <v>387</v>
      </c>
      <c r="V15" s="99" t="s">
        <v>32</v>
      </c>
      <c r="W15" s="123">
        <f t="shared" si="7"/>
        <v>1</v>
      </c>
      <c r="X15" s="99" t="s">
        <v>33</v>
      </c>
      <c r="Y15" s="123">
        <f t="shared" si="8"/>
        <v>3</v>
      </c>
      <c r="Z15" s="100" t="s">
        <v>35</v>
      </c>
      <c r="AA15" s="123">
        <f t="shared" si="9"/>
        <v>1</v>
      </c>
      <c r="AB15" s="110" t="s">
        <v>37</v>
      </c>
      <c r="AC15" s="271">
        <f t="shared" si="10"/>
        <v>1</v>
      </c>
      <c r="AD15" s="271">
        <f t="shared" si="11"/>
        <v>2</v>
      </c>
      <c r="AE15" s="272" t="str">
        <f t="shared" si="12"/>
        <v>PARCIALMENTE ADECUADO</v>
      </c>
      <c r="AF15" s="110" t="s">
        <v>35</v>
      </c>
      <c r="AG15" s="123">
        <f t="shared" si="17"/>
        <v>1</v>
      </c>
      <c r="AH15" s="110" t="s">
        <v>135</v>
      </c>
      <c r="AI15" s="123">
        <f t="shared" si="14"/>
        <v>1</v>
      </c>
      <c r="AJ15" s="123">
        <f t="shared" si="19"/>
        <v>1</v>
      </c>
      <c r="AK15" s="273" t="str">
        <f>IF(V15="INEXISTENTE","INEFECTIVO",IF(ISBLANK(AI)," ",IF(AJ15=1,"EFECTIVO",IF(AJ15=2,"CON DEFICIENCIAS",IF(AJ15=3,"INEFECTIVO"," ")))))</f>
        <v>EFECTIVO</v>
      </c>
      <c r="AL15" s="123">
        <f t="shared" si="21"/>
        <v>1.1000000000000001</v>
      </c>
      <c r="AM15" s="123">
        <f t="shared" si="16"/>
        <v>1.7000000000000002</v>
      </c>
      <c r="AN15" s="245" t="s">
        <v>31</v>
      </c>
      <c r="AO15" s="247"/>
      <c r="AP15" s="252"/>
      <c r="AQ15" s="282"/>
      <c r="AR15" s="279"/>
      <c r="AS15" s="120"/>
      <c r="AT15" s="279"/>
      <c r="AU15" s="120"/>
    </row>
    <row r="16" spans="1:47" ht="270.75">
      <c r="A16" s="278" t="s">
        <v>28</v>
      </c>
      <c r="B16" s="276" t="s">
        <v>63</v>
      </c>
      <c r="C16" s="276" t="s">
        <v>52</v>
      </c>
      <c r="D16" s="264">
        <v>39</v>
      </c>
      <c r="E16" s="230" t="s">
        <v>388</v>
      </c>
      <c r="F16" s="110" t="s">
        <v>30</v>
      </c>
      <c r="G16" s="230" t="s">
        <v>389</v>
      </c>
      <c r="H16" s="281" t="s">
        <v>390</v>
      </c>
      <c r="I16" s="102" t="s">
        <v>176</v>
      </c>
      <c r="J16" s="265">
        <f t="shared" si="0"/>
        <v>1</v>
      </c>
      <c r="K16" s="266" t="s">
        <v>56</v>
      </c>
      <c r="L16" s="265">
        <f t="shared" si="1"/>
        <v>1</v>
      </c>
      <c r="M16" s="267" t="str">
        <f t="shared" si="2"/>
        <v>POCO PROBABLEBAJO</v>
      </c>
      <c r="N16" s="267">
        <f t="shared" si="3"/>
        <v>1</v>
      </c>
      <c r="O16" s="268" t="str">
        <f>IFERROR(VLOOKUP(M16,Lista!$K$11:$L$19,2,0)," ")</f>
        <v>BAJO</v>
      </c>
      <c r="P16" s="269" t="str">
        <f t="shared" si="4"/>
        <v>1</v>
      </c>
      <c r="Q16" s="99" t="s">
        <v>38</v>
      </c>
      <c r="R16" s="96">
        <f t="shared" si="5"/>
        <v>2.1</v>
      </c>
      <c r="S16" s="270" t="str">
        <f t="shared" si="6"/>
        <v>CRÍTICO</v>
      </c>
      <c r="T16" s="105" t="s">
        <v>172</v>
      </c>
      <c r="U16" s="229" t="s">
        <v>391</v>
      </c>
      <c r="V16" s="99" t="s">
        <v>32</v>
      </c>
      <c r="W16" s="123">
        <f t="shared" si="7"/>
        <v>1</v>
      </c>
      <c r="X16" s="99" t="s">
        <v>33</v>
      </c>
      <c r="Y16" s="123">
        <f t="shared" si="8"/>
        <v>3</v>
      </c>
      <c r="Z16" s="100" t="s">
        <v>35</v>
      </c>
      <c r="AA16" s="123">
        <f t="shared" si="9"/>
        <v>1</v>
      </c>
      <c r="AB16" s="110" t="s">
        <v>37</v>
      </c>
      <c r="AC16" s="271">
        <f t="shared" si="10"/>
        <v>1</v>
      </c>
      <c r="AD16" s="271">
        <f t="shared" si="11"/>
        <v>2</v>
      </c>
      <c r="AE16" s="272" t="str">
        <f t="shared" si="12"/>
        <v>PARCIALMENTE ADECUADO</v>
      </c>
      <c r="AF16" s="110" t="s">
        <v>35</v>
      </c>
      <c r="AG16" s="123">
        <f t="shared" si="17"/>
        <v>1</v>
      </c>
      <c r="AH16" s="110" t="s">
        <v>135</v>
      </c>
      <c r="AI16" s="123">
        <f t="shared" si="14"/>
        <v>1</v>
      </c>
      <c r="AJ16" s="123">
        <f t="shared" si="19"/>
        <v>1</v>
      </c>
      <c r="AK16" s="273" t="str">
        <f>IF(V16="INEXISTENTE","INEFECTIVO",IF(ISBLANK(AI)," ",IF(AJ16=1,"EFECTIVO",IF(AJ16=2,"CON DEFICIENCIAS",IF(AJ16=3,"INEFECTIVO"," ")))))</f>
        <v>EFECTIVO</v>
      </c>
      <c r="AL16" s="123">
        <f t="shared" si="21"/>
        <v>1.1000000000000001</v>
      </c>
      <c r="AM16" s="123">
        <f t="shared" si="16"/>
        <v>1.8200000000000003</v>
      </c>
      <c r="AN16" s="245" t="s">
        <v>31</v>
      </c>
      <c r="AO16" s="247"/>
      <c r="AP16" s="252"/>
      <c r="AQ16" s="282"/>
      <c r="AR16" s="233"/>
      <c r="AS16" s="120"/>
      <c r="AT16" s="233"/>
      <c r="AU16" s="120"/>
    </row>
    <row r="17" spans="1:47" ht="409.5">
      <c r="A17" s="278" t="s">
        <v>28</v>
      </c>
      <c r="B17" s="108" t="s">
        <v>63</v>
      </c>
      <c r="C17" s="130" t="s">
        <v>27</v>
      </c>
      <c r="D17" s="264">
        <v>40</v>
      </c>
      <c r="E17" s="109" t="s">
        <v>393</v>
      </c>
      <c r="F17" s="110" t="s">
        <v>123</v>
      </c>
      <c r="G17" s="109" t="s">
        <v>196</v>
      </c>
      <c r="H17" s="283" t="s">
        <v>394</v>
      </c>
      <c r="I17" s="284" t="s">
        <v>176</v>
      </c>
      <c r="J17" s="265">
        <f t="shared" si="0"/>
        <v>1</v>
      </c>
      <c r="K17" s="266" t="s">
        <v>56</v>
      </c>
      <c r="L17" s="265">
        <f t="shared" si="1"/>
        <v>1</v>
      </c>
      <c r="M17" s="267" t="str">
        <f t="shared" si="2"/>
        <v>POCO PROBABLEBAJO</v>
      </c>
      <c r="N17" s="267">
        <f t="shared" si="3"/>
        <v>1</v>
      </c>
      <c r="O17" s="268" t="str">
        <f>IFERROR(VLOOKUP(M17,Lista!$K$11:$L$19,2,0)," ")</f>
        <v>BAJO</v>
      </c>
      <c r="P17" s="269" t="str">
        <f t="shared" si="4"/>
        <v>1</v>
      </c>
      <c r="Q17" s="123" t="s">
        <v>38</v>
      </c>
      <c r="R17" s="125">
        <f>IF(Q17="","",IF(AND(Q17="SI"),P17+1.1,IF(AND(Q17="NO"),P17+0.5,IF(AND(Q17="NO"),P17,IF(AND(Q17="SI"),0.5)))))</f>
        <v>2.1</v>
      </c>
      <c r="S17" s="270" t="str">
        <f t="shared" si="6"/>
        <v>CRÍTICO</v>
      </c>
      <c r="T17" s="106" t="s">
        <v>172</v>
      </c>
      <c r="U17" s="150" t="s">
        <v>392</v>
      </c>
      <c r="V17" s="123" t="s">
        <v>32</v>
      </c>
      <c r="W17" s="123">
        <f t="shared" si="7"/>
        <v>1</v>
      </c>
      <c r="X17" s="123" t="s">
        <v>33</v>
      </c>
      <c r="Y17" s="123">
        <f t="shared" si="8"/>
        <v>3</v>
      </c>
      <c r="Z17" s="123" t="s">
        <v>35</v>
      </c>
      <c r="AA17" s="123">
        <f t="shared" si="9"/>
        <v>1</v>
      </c>
      <c r="AB17" s="271" t="s">
        <v>37</v>
      </c>
      <c r="AC17" s="271">
        <f t="shared" si="10"/>
        <v>1</v>
      </c>
      <c r="AD17" s="271">
        <f t="shared" si="11"/>
        <v>2</v>
      </c>
      <c r="AE17" s="272" t="str">
        <f t="shared" si="12"/>
        <v>PARCIALMENTE ADECUADO</v>
      </c>
      <c r="AF17" s="123" t="s">
        <v>35</v>
      </c>
      <c r="AG17" s="123">
        <f>IF(AF17="EXISTE",1,IF(AF17="PARCIAL",2,IF(AF17="NO EXISTE",3,"NULL")))</f>
        <v>1</v>
      </c>
      <c r="AH17" s="123" t="s">
        <v>135</v>
      </c>
      <c r="AI17" s="123">
        <f t="shared" si="14"/>
        <v>1</v>
      </c>
      <c r="AJ17" s="123">
        <f t="shared" si="19"/>
        <v>1</v>
      </c>
      <c r="AK17" s="273" t="str">
        <f>IF(V17="INEXISTENTE","INEFECTIVO",IF(ISBLANK(AI)," ",IF(AJ17=1,"EFECTIVO",IF(AJ17=2,"CON DEFICIENCIAS",IF(AJ17=3,"INEFECTIVO"," ")))))</f>
        <v>EFECTIVO</v>
      </c>
      <c r="AL17" s="123">
        <f t="shared" si="21"/>
        <v>1.1000000000000001</v>
      </c>
      <c r="AM17" s="123">
        <f t="shared" si="16"/>
        <v>1.8200000000000003</v>
      </c>
      <c r="AN17" s="245" t="s">
        <v>31</v>
      </c>
      <c r="AO17" s="247"/>
      <c r="AP17" s="150"/>
      <c r="AQ17" s="231"/>
      <c r="AR17" s="233"/>
      <c r="AS17" s="120"/>
      <c r="AT17" s="233"/>
      <c r="AU17" s="120"/>
    </row>
    <row r="18" spans="1:47" ht="199.5">
      <c r="A18" s="278" t="s">
        <v>28</v>
      </c>
      <c r="B18" s="276" t="s">
        <v>60</v>
      </c>
      <c r="C18" s="276" t="s">
        <v>200</v>
      </c>
      <c r="D18" s="264">
        <v>42</v>
      </c>
      <c r="E18" s="230" t="s">
        <v>371</v>
      </c>
      <c r="F18" s="110" t="s">
        <v>30</v>
      </c>
      <c r="G18" s="109" t="s">
        <v>372</v>
      </c>
      <c r="H18" s="109" t="s">
        <v>373</v>
      </c>
      <c r="I18" s="284" t="s">
        <v>175</v>
      </c>
      <c r="J18" s="265">
        <f t="shared" si="0"/>
        <v>2</v>
      </c>
      <c r="K18" s="266" t="s">
        <v>56</v>
      </c>
      <c r="L18" s="265">
        <f t="shared" si="1"/>
        <v>1</v>
      </c>
      <c r="M18" s="267" t="str">
        <f t="shared" si="2"/>
        <v>PROBABLEBAJO</v>
      </c>
      <c r="N18" s="267">
        <f t="shared" si="3"/>
        <v>2</v>
      </c>
      <c r="O18" s="268" t="str">
        <f>IFERROR(VLOOKUP(M18,Lista!$K$11:$L$19,2,0)," ")</f>
        <v>BAJO</v>
      </c>
      <c r="P18" s="269" t="str">
        <f t="shared" si="4"/>
        <v>1</v>
      </c>
      <c r="Q18" s="99" t="s">
        <v>38</v>
      </c>
      <c r="R18" s="96">
        <f t="shared" ref="R18" si="22">IF(Q18="","",IF(AND(Q18="SI"),P18+1.1,IF(AND(Q18="NO"),P18+0.5,IF(AND(Q18="NO"),P18,IF(AND(Q18="SI"),0.5)))))</f>
        <v>2.1</v>
      </c>
      <c r="S18" s="270" t="str">
        <f t="shared" si="6"/>
        <v>CRÍTICO</v>
      </c>
      <c r="T18" s="105" t="s">
        <v>172</v>
      </c>
      <c r="U18" s="225" t="s">
        <v>374</v>
      </c>
      <c r="V18" s="99" t="s">
        <v>32</v>
      </c>
      <c r="W18" s="123">
        <f t="shared" si="7"/>
        <v>1</v>
      </c>
      <c r="X18" s="99" t="s">
        <v>33</v>
      </c>
      <c r="Y18" s="123">
        <f t="shared" si="8"/>
        <v>3</v>
      </c>
      <c r="Z18" s="100" t="s">
        <v>35</v>
      </c>
      <c r="AA18" s="123">
        <f t="shared" si="9"/>
        <v>1</v>
      </c>
      <c r="AB18" s="110" t="s">
        <v>37</v>
      </c>
      <c r="AC18" s="271">
        <f t="shared" si="10"/>
        <v>1</v>
      </c>
      <c r="AD18" s="271">
        <f t="shared" si="11"/>
        <v>2</v>
      </c>
      <c r="AE18" s="272" t="str">
        <f t="shared" si="12"/>
        <v>PARCIALMENTE ADECUADO</v>
      </c>
      <c r="AF18" s="110" t="s">
        <v>35</v>
      </c>
      <c r="AG18" s="123">
        <f t="shared" si="17"/>
        <v>1</v>
      </c>
      <c r="AH18" s="110" t="s">
        <v>135</v>
      </c>
      <c r="AI18" s="123">
        <f t="shared" si="14"/>
        <v>1</v>
      </c>
      <c r="AJ18" s="123">
        <f>IF(AF18="","",ROUND(SUM((AG17*$AG$4),(AI18*$AI$4)),0))</f>
        <v>1</v>
      </c>
      <c r="AK18" s="273" t="str">
        <f>IF(V18="INEXISTENTE","INEFECTIVO",IF(ISBLANK(AI)," ",IF(AJ18=1,"EFECTIVO",IF(AJ18=2,"CON DEFICIENCIAS",IF(AJ18=3,"INEFECTIVO"," ")))))</f>
        <v>EFECTIVO</v>
      </c>
      <c r="AL18" s="123">
        <f t="shared" si="21"/>
        <v>1.1000000000000001</v>
      </c>
      <c r="AM18" s="123">
        <f t="shared" si="16"/>
        <v>2.02</v>
      </c>
      <c r="AN18" s="245" t="s">
        <v>31</v>
      </c>
      <c r="AO18" s="247"/>
      <c r="AP18" s="226"/>
      <c r="AQ18" s="282"/>
      <c r="AR18" s="233"/>
      <c r="AS18" s="120"/>
      <c r="AT18" s="233"/>
      <c r="AU18" s="120"/>
    </row>
    <row r="19" spans="1:47" ht="228">
      <c r="A19" s="108" t="s">
        <v>28</v>
      </c>
      <c r="B19" s="130" t="s">
        <v>41</v>
      </c>
      <c r="C19" s="130" t="s">
        <v>27</v>
      </c>
      <c r="D19" s="264">
        <v>43</v>
      </c>
      <c r="E19" s="109" t="s">
        <v>395</v>
      </c>
      <c r="F19" s="110" t="s">
        <v>42</v>
      </c>
      <c r="G19" s="109" t="s">
        <v>396</v>
      </c>
      <c r="H19" s="283" t="s">
        <v>397</v>
      </c>
      <c r="I19" s="144" t="s">
        <v>176</v>
      </c>
      <c r="J19" s="265">
        <f t="shared" si="0"/>
        <v>1</v>
      </c>
      <c r="K19" s="266" t="s">
        <v>212</v>
      </c>
      <c r="L19" s="265">
        <f t="shared" si="1"/>
        <v>3</v>
      </c>
      <c r="M19" s="267" t="str">
        <f t="shared" si="2"/>
        <v>POCO PROBABLECRITICO</v>
      </c>
      <c r="N19" s="267">
        <f t="shared" si="3"/>
        <v>3</v>
      </c>
      <c r="O19" s="268" t="str">
        <f>IFERROR(VLOOKUP(M19,Lista!$K$11:$L$19,2,0)," ")</f>
        <v>MEDIO</v>
      </c>
      <c r="P19" s="269" t="str">
        <f t="shared" si="4"/>
        <v>2</v>
      </c>
      <c r="Q19" s="110" t="s">
        <v>38</v>
      </c>
      <c r="R19" s="125">
        <f t="shared" si="5"/>
        <v>3.1</v>
      </c>
      <c r="S19" s="270" t="str">
        <f t="shared" si="6"/>
        <v>CRÍTICO</v>
      </c>
      <c r="T19" s="106" t="s">
        <v>173</v>
      </c>
      <c r="U19" s="225" t="s">
        <v>398</v>
      </c>
      <c r="V19" s="110" t="s">
        <v>32</v>
      </c>
      <c r="W19" s="123">
        <f t="shared" si="7"/>
        <v>1</v>
      </c>
      <c r="X19" s="110" t="s">
        <v>33</v>
      </c>
      <c r="Y19" s="123">
        <f t="shared" si="8"/>
        <v>3</v>
      </c>
      <c r="Z19" s="128" t="s">
        <v>35</v>
      </c>
      <c r="AA19" s="123">
        <f t="shared" si="9"/>
        <v>1</v>
      </c>
      <c r="AB19" s="110" t="s">
        <v>37</v>
      </c>
      <c r="AC19" s="271">
        <f t="shared" si="10"/>
        <v>1</v>
      </c>
      <c r="AD19" s="271">
        <f t="shared" si="11"/>
        <v>2</v>
      </c>
      <c r="AE19" s="272" t="str">
        <f t="shared" si="12"/>
        <v>PARCIALMENTE ADECUADO</v>
      </c>
      <c r="AF19" s="110" t="s">
        <v>35</v>
      </c>
      <c r="AG19" s="123">
        <f t="shared" si="17"/>
        <v>1</v>
      </c>
      <c r="AH19" s="110" t="s">
        <v>135</v>
      </c>
      <c r="AI19" s="123">
        <f t="shared" si="14"/>
        <v>1</v>
      </c>
      <c r="AJ19" s="123">
        <f>IF(AF19="","",ROUND(SUM((AG18*$AG$4),(AI19*$AI$4)),0))</f>
        <v>1</v>
      </c>
      <c r="AK19" s="273" t="str">
        <f>IF(V19="INEXISTENTE","INEFECTIVO",IF(ISBLANK(AI)," ",IF(AJ19=1,"EFECTIVO",IF(AJ19=2,"CON DEFICIENCIAS",IF(AJ19=3,"INEFECTIVO"," ")))))</f>
        <v>EFECTIVO</v>
      </c>
      <c r="AL19" s="123">
        <f t="shared" si="21"/>
        <v>1.1000000000000001</v>
      </c>
      <c r="AM19" s="123">
        <f t="shared" si="16"/>
        <v>2.42</v>
      </c>
      <c r="AN19" s="245" t="s">
        <v>31</v>
      </c>
      <c r="AO19" s="247"/>
      <c r="AP19" s="226"/>
      <c r="AQ19" s="232"/>
      <c r="AR19" s="233"/>
      <c r="AS19" s="120"/>
      <c r="AT19" s="233"/>
      <c r="AU19" s="120"/>
    </row>
    <row r="20" spans="1:47" ht="256.5">
      <c r="A20" s="108" t="s">
        <v>28</v>
      </c>
      <c r="B20" s="104" t="s">
        <v>41</v>
      </c>
      <c r="C20" s="129" t="s">
        <v>52</v>
      </c>
      <c r="D20" s="264">
        <v>56</v>
      </c>
      <c r="E20" s="230" t="s">
        <v>399</v>
      </c>
      <c r="F20" s="110" t="s">
        <v>30</v>
      </c>
      <c r="G20" s="230" t="s">
        <v>400</v>
      </c>
      <c r="H20" s="119" t="s">
        <v>401</v>
      </c>
      <c r="I20" s="102" t="s">
        <v>175</v>
      </c>
      <c r="J20" s="265">
        <f t="shared" si="0"/>
        <v>2</v>
      </c>
      <c r="K20" s="102" t="s">
        <v>211</v>
      </c>
      <c r="L20" s="265">
        <f t="shared" si="1"/>
        <v>2</v>
      </c>
      <c r="M20" s="267" t="str">
        <f t="shared" si="2"/>
        <v>PROBABLEMODERADO</v>
      </c>
      <c r="N20" s="267">
        <f t="shared" si="3"/>
        <v>4</v>
      </c>
      <c r="O20" s="268" t="str">
        <f>IFERROR(VLOOKUP(M20,Lista!$K$11:$L$19,2,0)," ")</f>
        <v>MEDIO</v>
      </c>
      <c r="P20" s="269" t="str">
        <f t="shared" si="4"/>
        <v>2</v>
      </c>
      <c r="Q20" s="98" t="s">
        <v>38</v>
      </c>
      <c r="R20" s="125">
        <f t="shared" si="5"/>
        <v>3.1</v>
      </c>
      <c r="S20" s="270" t="str">
        <f t="shared" si="6"/>
        <v>CRÍTICO</v>
      </c>
      <c r="T20" s="105" t="s">
        <v>172</v>
      </c>
      <c r="U20" s="228" t="s">
        <v>402</v>
      </c>
      <c r="V20" s="98" t="s">
        <v>32</v>
      </c>
      <c r="W20" s="123">
        <f t="shared" si="7"/>
        <v>1</v>
      </c>
      <c r="X20" s="98" t="s">
        <v>33</v>
      </c>
      <c r="Y20" s="123">
        <f t="shared" si="8"/>
        <v>3</v>
      </c>
      <c r="Z20" s="103" t="s">
        <v>35</v>
      </c>
      <c r="AA20" s="123">
        <f t="shared" si="9"/>
        <v>1</v>
      </c>
      <c r="AB20" s="123" t="s">
        <v>37</v>
      </c>
      <c r="AC20" s="271">
        <f t="shared" si="10"/>
        <v>1</v>
      </c>
      <c r="AD20" s="271">
        <f t="shared" si="11"/>
        <v>2</v>
      </c>
      <c r="AE20" s="272" t="str">
        <f t="shared" si="12"/>
        <v>PARCIALMENTE ADECUADO</v>
      </c>
      <c r="AF20" s="107" t="s">
        <v>35</v>
      </c>
      <c r="AG20" s="110">
        <f t="shared" ref="AG20:AG21" si="23">IF(AF20="EXISTE",1,IF(AF20="PARCIAL",2,IF(AF20="NO EXISTE",3,"NULL")))</f>
        <v>1</v>
      </c>
      <c r="AH20" s="123" t="s">
        <v>135</v>
      </c>
      <c r="AI20" s="123">
        <f t="shared" si="14"/>
        <v>1</v>
      </c>
      <c r="AJ20" s="123">
        <f t="shared" si="19"/>
        <v>1</v>
      </c>
      <c r="AK20" s="273" t="str">
        <f>IF(V20="INEXISTENTE","INEFECTIVO",IF(ISBLANK(AI)," ",IF(AJ20=1,"EFECTIVO",IF(AJ20=2,"CON DEFICIENCIAS",IF(AJ20=3,"INEFECTIVO"," ")))))</f>
        <v>EFECTIVO</v>
      </c>
      <c r="AL20" s="123">
        <f t="shared" ref="AL20:AL21" si="24">IF(V20="INEXISTENTE",3,(((AD20*20)/100)+((AJ20*70)/100)))</f>
        <v>1.1000000000000001</v>
      </c>
      <c r="AM20" s="123">
        <f t="shared" si="16"/>
        <v>2.6199999999999997</v>
      </c>
      <c r="AN20" s="245" t="s">
        <v>31</v>
      </c>
      <c r="AO20" s="247"/>
      <c r="AP20" s="150"/>
      <c r="AQ20" s="232"/>
      <c r="AR20" s="252"/>
      <c r="AS20" s="120"/>
      <c r="AT20" s="233"/>
      <c r="AU20" s="120"/>
    </row>
    <row r="21" spans="1:47" ht="213.75">
      <c r="A21" s="108" t="s">
        <v>28</v>
      </c>
      <c r="B21" s="104" t="s">
        <v>41</v>
      </c>
      <c r="C21" s="129" t="s">
        <v>22</v>
      </c>
      <c r="D21" s="264">
        <v>58</v>
      </c>
      <c r="E21" s="230" t="s">
        <v>403</v>
      </c>
      <c r="F21" s="110" t="s">
        <v>30</v>
      </c>
      <c r="G21" s="230" t="s">
        <v>404</v>
      </c>
      <c r="H21" s="119" t="s">
        <v>405</v>
      </c>
      <c r="I21" s="102" t="s">
        <v>175</v>
      </c>
      <c r="J21" s="265">
        <f t="shared" si="0"/>
        <v>2</v>
      </c>
      <c r="K21" s="102" t="s">
        <v>211</v>
      </c>
      <c r="L21" s="265">
        <f t="shared" si="1"/>
        <v>2</v>
      </c>
      <c r="M21" s="267" t="str">
        <f t="shared" si="2"/>
        <v>PROBABLEMODERADO</v>
      </c>
      <c r="N21" s="267">
        <f t="shared" si="3"/>
        <v>4</v>
      </c>
      <c r="O21" s="268" t="str">
        <f>IFERROR(VLOOKUP(M21,Lista!$K$11:$L$19,2,0)," ")</f>
        <v>MEDIO</v>
      </c>
      <c r="P21" s="269" t="str">
        <f t="shared" si="4"/>
        <v>2</v>
      </c>
      <c r="Q21" s="98" t="s">
        <v>38</v>
      </c>
      <c r="R21" s="125">
        <f t="shared" si="5"/>
        <v>3.1</v>
      </c>
      <c r="S21" s="270" t="str">
        <f t="shared" si="6"/>
        <v>CRÍTICO</v>
      </c>
      <c r="T21" s="105" t="s">
        <v>172</v>
      </c>
      <c r="U21" s="228" t="s">
        <v>406</v>
      </c>
      <c r="V21" s="98" t="s">
        <v>32</v>
      </c>
      <c r="W21" s="123">
        <f t="shared" si="7"/>
        <v>1</v>
      </c>
      <c r="X21" s="98" t="s">
        <v>33</v>
      </c>
      <c r="Y21" s="123">
        <f t="shared" si="8"/>
        <v>3</v>
      </c>
      <c r="Z21" s="103" t="s">
        <v>35</v>
      </c>
      <c r="AA21" s="123">
        <f t="shared" si="9"/>
        <v>1</v>
      </c>
      <c r="AB21" s="123" t="s">
        <v>37</v>
      </c>
      <c r="AC21" s="271">
        <f t="shared" si="10"/>
        <v>1</v>
      </c>
      <c r="AD21" s="271">
        <f t="shared" si="11"/>
        <v>2</v>
      </c>
      <c r="AE21" s="272" t="str">
        <f t="shared" si="12"/>
        <v>PARCIALMENTE ADECUADO</v>
      </c>
      <c r="AF21" s="107" t="s">
        <v>35</v>
      </c>
      <c r="AG21" s="110">
        <f t="shared" si="23"/>
        <v>1</v>
      </c>
      <c r="AH21" s="123" t="s">
        <v>135</v>
      </c>
      <c r="AI21" s="123">
        <f t="shared" si="14"/>
        <v>1</v>
      </c>
      <c r="AJ21" s="123">
        <f t="shared" si="19"/>
        <v>1</v>
      </c>
      <c r="AK21" s="273" t="str">
        <f>IF(V21="INEXISTENTE","INEFECTIVO",IF(ISBLANK(AI)," ",IF(AJ21=1,"EFECTIVO",IF(AJ21=2,"CON DEFICIENCIAS",IF(AJ21=3,"INEFECTIVO"," ")))))</f>
        <v>EFECTIVO</v>
      </c>
      <c r="AL21" s="123">
        <f t="shared" si="24"/>
        <v>1.1000000000000001</v>
      </c>
      <c r="AM21" s="123">
        <f t="shared" si="16"/>
        <v>2.6199999999999997</v>
      </c>
      <c r="AN21" s="245" t="s">
        <v>31</v>
      </c>
      <c r="AO21" s="247"/>
      <c r="AP21" s="150"/>
      <c r="AQ21" s="232"/>
      <c r="AR21" s="233"/>
      <c r="AS21" s="120"/>
      <c r="AT21" s="233"/>
      <c r="AU21" s="120"/>
    </row>
    <row r="22" spans="1:47" s="127" customFormat="1" ht="299.25">
      <c r="A22" s="108" t="s">
        <v>29</v>
      </c>
      <c r="B22" s="129" t="s">
        <v>57</v>
      </c>
      <c r="C22" s="130" t="s">
        <v>216</v>
      </c>
      <c r="D22" s="264">
        <v>66</v>
      </c>
      <c r="E22" s="109" t="s">
        <v>513</v>
      </c>
      <c r="F22" s="110" t="s">
        <v>30</v>
      </c>
      <c r="G22" s="109" t="s">
        <v>343</v>
      </c>
      <c r="H22" s="109" t="s">
        <v>344</v>
      </c>
      <c r="I22" s="144" t="s">
        <v>176</v>
      </c>
      <c r="J22" s="265">
        <f t="shared" si="0"/>
        <v>1</v>
      </c>
      <c r="K22" s="102" t="s">
        <v>212</v>
      </c>
      <c r="L22" s="265">
        <f t="shared" si="1"/>
        <v>3</v>
      </c>
      <c r="M22" s="267" t="str">
        <f t="shared" si="2"/>
        <v>POCO PROBABLECRITICO</v>
      </c>
      <c r="N22" s="267">
        <f t="shared" si="3"/>
        <v>3</v>
      </c>
      <c r="O22" s="268" t="str">
        <f>IFERROR(VLOOKUP(M22,Lista!$K$11:$L$19,2,0)," ")</f>
        <v>MEDIO</v>
      </c>
      <c r="P22" s="269" t="str">
        <f t="shared" si="4"/>
        <v>2</v>
      </c>
      <c r="Q22" s="106" t="s">
        <v>38</v>
      </c>
      <c r="R22" s="125">
        <f>IF(Q22="","",IF(AND(Q22="SI"),P22+1.1,IF(AND(Q22="NO"),P22+0.5,IF(AND(Q22="NO"),P22,IF(AND(Q22="SI"),0.5)))))</f>
        <v>3.1</v>
      </c>
      <c r="S22" s="270" t="str">
        <f t="shared" ref="S22:S23" si="25">IF(OR(R22=4.1,R22=3.1,R22=2.1),"CRÍTICO",IF(OR(R22=3.5,R22="3",R22=2.5),"ALTO",IF(OR(R22="2",R22=1.5),"MEDIO",IF(R22="1","BAJO",IF(R22=0.5,"CRÍTICO","")))))</f>
        <v>CRÍTICO</v>
      </c>
      <c r="T22" s="106" t="s">
        <v>172</v>
      </c>
      <c r="U22" s="226" t="s">
        <v>345</v>
      </c>
      <c r="V22" s="106" t="s">
        <v>32</v>
      </c>
      <c r="W22" s="123">
        <f t="shared" ref="W22:W23" si="26">IF(V22="ADECUADO",1,IF(V22="PARCIAL",2,IF(OR(V22="INADECUADO",V22="INEXISTENTE"),3,"NULL")))</f>
        <v>1</v>
      </c>
      <c r="X22" s="106" t="s">
        <v>33</v>
      </c>
      <c r="Y22" s="123">
        <f t="shared" ref="Y22:Y25" si="27">IF(X22="AUTOMÁTICO",1,IF(X22="MANUAL",3,"NULL"))</f>
        <v>3</v>
      </c>
      <c r="Z22" s="126" t="s">
        <v>35</v>
      </c>
      <c r="AA22" s="123">
        <f t="shared" ref="AA22:AA23" si="28">IF(Z22="EXISTE",1,IF(Z22="NO EXISTE",3,"NULL"))</f>
        <v>1</v>
      </c>
      <c r="AB22" s="123" t="s">
        <v>37</v>
      </c>
      <c r="AC22" s="271">
        <f t="shared" ref="AC22:AC25" si="29">IF(AB22="","",IF(AB22="PREVENTIVO",1,IF(AB22="CORRECTIVO",3,"NULL")))</f>
        <v>1</v>
      </c>
      <c r="AD22" s="271">
        <f t="shared" ref="AD22:AD25" si="30">IF(V22="INEXISTENTE",3,IF(AB22="","",ROUND(SUM((W22*$W$5),(Y22*$Y$5),,(AA22*$AA$5),(AC22*$AC$4)),0)))</f>
        <v>2</v>
      </c>
      <c r="AE22" s="272" t="str">
        <f t="shared" ref="AE22" si="31">IF(V22="INEXISTENTE","INADECUADO",IF(AD22=1,"ADECUADO",IF(AD22=2,"PARCIALMENTE ADECUADO",IF(AD22=3,"INADECUADO","NULL"))))</f>
        <v>PARCIALMENTE ADECUADO</v>
      </c>
      <c r="AF22" s="126" t="s">
        <v>35</v>
      </c>
      <c r="AG22" s="123">
        <f t="shared" ref="AG22:AG23" si="32">IF(AF22="EXISTE",1,IF(AF22="PARCIAL",2,IF(AF22="NO EXISTE",3,"NULL")))</f>
        <v>1</v>
      </c>
      <c r="AH22" s="124" t="s">
        <v>135</v>
      </c>
      <c r="AI22" s="123">
        <f t="shared" ref="AI22:AI23" si="33">IF(AH22="NO HALLAZGO",1,IF(AH22="ACCIÓN DE MEJORA",2,IF(AH22="RIESGO",3,IF(AH22="NO CONFORMIDAD",3," "))))</f>
        <v>1</v>
      </c>
      <c r="AJ22" s="123">
        <f>IF(AF22="","",ROUND(SUM((AG22*$AG$4),(AI22*$AI$4)),0))</f>
        <v>1</v>
      </c>
      <c r="AK22" s="273" t="str">
        <f>IF(V22="INEXISTENTE","INEFECTIVO",IF(ISBLANK(AI)," ",IF(AJ22=1,"EFECTIVO",IF(AJ22=2,"CON DEFICIENCIAS",IF(AJ22=3,"INEFECTIVO"," ")))))</f>
        <v>EFECTIVO</v>
      </c>
      <c r="AL22" s="145">
        <f>IF(V11="INEXISTENTE",3,(((AD11*20)/100)+((AJ11*70)/100)))</f>
        <v>1.1000000000000001</v>
      </c>
      <c r="AM22" s="123">
        <f t="shared" ref="AM22:AM23" si="34">(N22+R22)*0.2+AD22*0.4+AJ22*0.4</f>
        <v>2.42</v>
      </c>
      <c r="AN22" s="245" t="s">
        <v>31</v>
      </c>
      <c r="AO22" s="247"/>
      <c r="AP22" s="226"/>
      <c r="AQ22" s="120"/>
      <c r="AR22" s="233"/>
      <c r="AS22" s="120"/>
      <c r="AT22" s="233"/>
      <c r="AU22" s="120"/>
    </row>
    <row r="23" spans="1:47" s="127" customFormat="1" ht="199.5">
      <c r="A23" s="108" t="s">
        <v>29</v>
      </c>
      <c r="B23" s="104" t="s">
        <v>57</v>
      </c>
      <c r="C23" s="130" t="s">
        <v>216</v>
      </c>
      <c r="D23" s="264">
        <v>67</v>
      </c>
      <c r="E23" s="109" t="s">
        <v>514</v>
      </c>
      <c r="F23" s="110" t="s">
        <v>30</v>
      </c>
      <c r="G23" s="109" t="s">
        <v>224</v>
      </c>
      <c r="H23" s="109" t="s">
        <v>346</v>
      </c>
      <c r="I23" s="144" t="s">
        <v>176</v>
      </c>
      <c r="J23" s="265">
        <f t="shared" si="0"/>
        <v>1</v>
      </c>
      <c r="K23" s="102" t="s">
        <v>212</v>
      </c>
      <c r="L23" s="265">
        <f t="shared" si="1"/>
        <v>3</v>
      </c>
      <c r="M23" s="267" t="str">
        <f t="shared" si="2"/>
        <v>POCO PROBABLECRITICO</v>
      </c>
      <c r="N23" s="267">
        <f t="shared" si="3"/>
        <v>3</v>
      </c>
      <c r="O23" s="268" t="str">
        <f>IFERROR(VLOOKUP(M23,Lista!$K$11:$L$19,2,0)," ")</f>
        <v>MEDIO</v>
      </c>
      <c r="P23" s="269" t="str">
        <f t="shared" si="4"/>
        <v>2</v>
      </c>
      <c r="Q23" s="106" t="s">
        <v>38</v>
      </c>
      <c r="R23" s="125">
        <f>IF(Q23="","",IF(AND(Q23="SI"),P23+1.1,IF(AND(Q23="NO"),P23+0.5,IF(AND(Q23="NO"),P23,IF(AND(Q23="SI"),0.5)))))</f>
        <v>3.1</v>
      </c>
      <c r="S23" s="270" t="str">
        <f t="shared" si="25"/>
        <v>CRÍTICO</v>
      </c>
      <c r="T23" s="106" t="s">
        <v>172</v>
      </c>
      <c r="U23" s="226" t="s">
        <v>217</v>
      </c>
      <c r="V23" s="106" t="s">
        <v>32</v>
      </c>
      <c r="W23" s="123">
        <f t="shared" si="26"/>
        <v>1</v>
      </c>
      <c r="X23" s="106" t="s">
        <v>33</v>
      </c>
      <c r="Y23" s="123">
        <f t="shared" si="27"/>
        <v>3</v>
      </c>
      <c r="Z23" s="126" t="s">
        <v>35</v>
      </c>
      <c r="AA23" s="123">
        <f t="shared" si="28"/>
        <v>1</v>
      </c>
      <c r="AB23" s="123" t="s">
        <v>37</v>
      </c>
      <c r="AC23" s="271">
        <f t="shared" si="29"/>
        <v>1</v>
      </c>
      <c r="AD23" s="271">
        <f t="shared" si="30"/>
        <v>2</v>
      </c>
      <c r="AE23" s="272" t="str">
        <f t="shared" ref="AE23" si="35">IF(V23="INEXISTENTE","INADECUADO",IF(AD23=1,"ADECUADO",IF(AD23=2,"PARCIALMENTE ADECUADO",IF(AD23=3,"INADECUADO","NULL"))))</f>
        <v>PARCIALMENTE ADECUADO</v>
      </c>
      <c r="AF23" s="126" t="s">
        <v>35</v>
      </c>
      <c r="AG23" s="123">
        <f t="shared" si="32"/>
        <v>1</v>
      </c>
      <c r="AH23" s="124" t="s">
        <v>135</v>
      </c>
      <c r="AI23" s="123">
        <f t="shared" si="33"/>
        <v>1</v>
      </c>
      <c r="AJ23" s="123">
        <f>IF(AF23="","",ROUND(SUM((AG23*$AG$4),(AI23*$AI$4)),0))</f>
        <v>1</v>
      </c>
      <c r="AK23" s="273" t="str">
        <f>IF(V23="INEXISTENTE","INEFECTIVO",IF(ISBLANK(AI)," ",IF(AJ23=1,"EFECTIVO",IF(AJ23=2,"CON DEFICIENCIAS",IF(AJ23=3,"INEFECTIVO"," ")))))</f>
        <v>EFECTIVO</v>
      </c>
      <c r="AL23" s="145">
        <f>IF(V11="INEXISTENTE",3,(((AD11*20)/100)+((AJ11*70)/100)))</f>
        <v>1.1000000000000001</v>
      </c>
      <c r="AM23" s="123">
        <f t="shared" si="34"/>
        <v>2.42</v>
      </c>
      <c r="AN23" s="245" t="s">
        <v>31</v>
      </c>
      <c r="AO23" s="247"/>
      <c r="AP23" s="226"/>
      <c r="AQ23" s="120"/>
      <c r="AR23" s="233"/>
      <c r="AS23" s="120"/>
      <c r="AT23" s="233"/>
      <c r="AU23" s="120"/>
    </row>
    <row r="24" spans="1:47" ht="190.5">
      <c r="A24" s="104" t="s">
        <v>28</v>
      </c>
      <c r="B24" s="276" t="s">
        <v>41</v>
      </c>
      <c r="C24" s="108" t="s">
        <v>327</v>
      </c>
      <c r="D24" s="285">
        <v>81</v>
      </c>
      <c r="E24" s="143" t="s">
        <v>407</v>
      </c>
      <c r="F24" s="110" t="s">
        <v>328</v>
      </c>
      <c r="G24" s="121" t="s">
        <v>408</v>
      </c>
      <c r="H24" s="121" t="s">
        <v>409</v>
      </c>
      <c r="I24" s="144" t="s">
        <v>176</v>
      </c>
      <c r="J24" s="265">
        <f t="shared" ref="J24:J25" si="36">IF(I24="Poco Probable",1,IF(I24="Probable",2,IF(I24="Muy Probable",3,"")))</f>
        <v>1</v>
      </c>
      <c r="K24" s="102" t="s">
        <v>212</v>
      </c>
      <c r="L24" s="265">
        <f t="shared" ref="L24:L25" si="37">IF(K24="Bajo",1,IF(K24="Moderado",2,IF(K24="Critico",3,"")))</f>
        <v>3</v>
      </c>
      <c r="M24" s="267" t="str">
        <f t="shared" ref="M24:M25" si="38">CONCATENATE(I24,K24)</f>
        <v>POCO PROBABLECRITICO</v>
      </c>
      <c r="N24" s="267">
        <f t="shared" ref="N24:N25" si="39">J24*L24</f>
        <v>3</v>
      </c>
      <c r="O24" s="268" t="str">
        <f>IFERROR(VLOOKUP(M24,Lista!$K$11:$L$19,2,0)," ")</f>
        <v>MEDIO</v>
      </c>
      <c r="P24" s="269" t="str">
        <f t="shared" ref="P24:P25" si="40">IF(N24="","",IF(N24&gt;=6,"3",IF(AND(N24&gt;=3,N24&lt;6),"2",IF(AND(N24&gt;=0,N24&lt;=2),"1",""))))</f>
        <v>2</v>
      </c>
      <c r="Q24" s="123" t="s">
        <v>31</v>
      </c>
      <c r="R24" s="125">
        <f t="shared" ref="R24:R25" si="41">IF(Q24="","",IF(AND(Q24="SI"),P24+1.1,IF(AND(Q24="NO"),P24+0.5,IF(AND(Q24="NO"),P24,IF(AND(Q24="SI"),0.5)))))</f>
        <v>2.5</v>
      </c>
      <c r="S24" s="270" t="str">
        <f t="shared" ref="S24:S25" si="42">IF(OR(R24=4.1,R24=3.1,R24=2.1),"CRÍTICO",IF(OR(R24=3.5,R24="3",R24=2.5),"ALTO",IF(OR(R24="2",R24=1.5),"MEDIO",IF(R24="1","BAJO",IF(R24=0.5,"CRÍTICO","")))))</f>
        <v>ALTO</v>
      </c>
      <c r="T24" s="106" t="s">
        <v>172</v>
      </c>
      <c r="U24" s="230" t="s">
        <v>410</v>
      </c>
      <c r="V24" s="98" t="s">
        <v>32</v>
      </c>
      <c r="W24" s="123">
        <f t="shared" ref="W24:W25" si="43">IF(V24="ADECUADO",1,IF(V24="PARCIAL",2,IF(OR(V24="INADECUADO",V24="INEXISTENTE"),3,"NULL")))</f>
        <v>1</v>
      </c>
      <c r="X24" s="98" t="s">
        <v>193</v>
      </c>
      <c r="Y24" s="123">
        <f t="shared" si="27"/>
        <v>1</v>
      </c>
      <c r="Z24" s="103" t="s">
        <v>35</v>
      </c>
      <c r="AA24" s="98">
        <f t="shared" ref="AA24:AA25" si="44">IF(Z24="EXISTE",1,IF(Z24="NO EXISTE",3,"NULL"))</f>
        <v>1</v>
      </c>
      <c r="AB24" s="98" t="s">
        <v>37</v>
      </c>
      <c r="AC24" s="271">
        <f t="shared" si="29"/>
        <v>1</v>
      </c>
      <c r="AD24" s="271">
        <f t="shared" si="30"/>
        <v>1</v>
      </c>
      <c r="AE24" s="272" t="str">
        <f t="shared" ref="AE24:AE25" si="45">IF(V24="INEXISTENTE","INADECUADO",IF(AD24=1,"ADECUADO",IF(AD24=2,"PARCIALMENTE ADECUADO",IF(AD24=3,"INADECUADO","NULL"))))</f>
        <v>ADECUADO</v>
      </c>
      <c r="AF24" s="98" t="s">
        <v>35</v>
      </c>
      <c r="AG24" s="123">
        <f t="shared" ref="AG24:AG25" si="46">IF(AF24="EXISTE",1,IF(AF24="PARCIAL",2,IF(AF24="NO EXISTE",3,"NULL")))</f>
        <v>1</v>
      </c>
      <c r="AH24" s="98" t="s">
        <v>135</v>
      </c>
      <c r="AI24" s="123">
        <f t="shared" ref="AI24:AI25" si="47">IF(AH24="NO HALLAZGO",1,IF(AH24="ACCIÓN DE MEJORA",2,IF(AH24="RIESGO",3,IF(AH24="NO CONFORMIDAD",3," "))))</f>
        <v>1</v>
      </c>
      <c r="AJ24" s="123">
        <f t="shared" ref="AJ24:AJ25" si="48">IF(AF24="","",ROUND(SUM((AG24*$AG$4),(AI24*$AI$4)),0))</f>
        <v>1</v>
      </c>
      <c r="AK24" s="273" t="str">
        <f>IF(V24="INEXISTENTE","INEFECTIVO",IF(ISBLANK(AI)," ",IF(AJ24=1,"EFECTIVO",IF(AJ24=2,"CON DEFICIENCIAS",IF(AJ24=3,"INEFECTIVO"," ")))))</f>
        <v>EFECTIVO</v>
      </c>
      <c r="AL24" s="123">
        <f t="shared" ref="AL24:AL25" si="49">IF(V24="INEXISTENTE",3,(((AD24*20)/100)+((AJ24*70)/100)))</f>
        <v>0.89999999999999991</v>
      </c>
      <c r="AM24" s="123">
        <f t="shared" ref="AM24:AM25" si="50">(N24+R24)*0.2+AD24*0.4+AJ24*0.4</f>
        <v>1.9</v>
      </c>
      <c r="AN24" s="245" t="s">
        <v>31</v>
      </c>
      <c r="AO24" s="247"/>
      <c r="AP24" s="150"/>
      <c r="AQ24" s="231"/>
      <c r="AR24" s="233"/>
      <c r="AS24" s="120"/>
      <c r="AT24" s="233"/>
      <c r="AU24" s="120"/>
    </row>
    <row r="25" spans="1:47" ht="185.25">
      <c r="A25" s="104" t="s">
        <v>26</v>
      </c>
      <c r="B25" s="276" t="s">
        <v>62</v>
      </c>
      <c r="C25" s="108" t="s">
        <v>329</v>
      </c>
      <c r="D25" s="264">
        <v>82</v>
      </c>
      <c r="E25" s="143" t="s">
        <v>411</v>
      </c>
      <c r="F25" s="110" t="s">
        <v>328</v>
      </c>
      <c r="G25" s="121" t="s">
        <v>412</v>
      </c>
      <c r="H25" s="121" t="s">
        <v>413</v>
      </c>
      <c r="I25" s="144" t="s">
        <v>175</v>
      </c>
      <c r="J25" s="265">
        <f t="shared" si="36"/>
        <v>2</v>
      </c>
      <c r="K25" s="102" t="s">
        <v>212</v>
      </c>
      <c r="L25" s="265">
        <f t="shared" si="37"/>
        <v>3</v>
      </c>
      <c r="M25" s="267" t="str">
        <f t="shared" si="38"/>
        <v>PROBABLECRITICO</v>
      </c>
      <c r="N25" s="267">
        <f t="shared" si="39"/>
        <v>6</v>
      </c>
      <c r="O25" s="268" t="str">
        <f>IFERROR(VLOOKUP(M25,Lista!$K$11:$L$19,2,0)," ")</f>
        <v>ALTO</v>
      </c>
      <c r="P25" s="269" t="str">
        <f t="shared" si="40"/>
        <v>3</v>
      </c>
      <c r="Q25" s="123" t="s">
        <v>31</v>
      </c>
      <c r="R25" s="125">
        <f t="shared" si="41"/>
        <v>3.5</v>
      </c>
      <c r="S25" s="270" t="str">
        <f t="shared" si="42"/>
        <v>ALTO</v>
      </c>
      <c r="T25" s="106" t="s">
        <v>362</v>
      </c>
      <c r="U25" s="230" t="s">
        <v>414</v>
      </c>
      <c r="V25" s="98" t="s">
        <v>39</v>
      </c>
      <c r="W25" s="123">
        <f t="shared" si="43"/>
        <v>2</v>
      </c>
      <c r="X25" s="98" t="s">
        <v>33</v>
      </c>
      <c r="Y25" s="123">
        <f t="shared" si="27"/>
        <v>3</v>
      </c>
      <c r="Z25" s="103" t="s">
        <v>35</v>
      </c>
      <c r="AA25" s="98">
        <f t="shared" si="44"/>
        <v>1</v>
      </c>
      <c r="AB25" s="98" t="s">
        <v>37</v>
      </c>
      <c r="AC25" s="271">
        <f t="shared" si="29"/>
        <v>1</v>
      </c>
      <c r="AD25" s="271">
        <f t="shared" si="30"/>
        <v>2</v>
      </c>
      <c r="AE25" s="272" t="str">
        <f t="shared" si="45"/>
        <v>PARCIALMENTE ADECUADO</v>
      </c>
      <c r="AF25" s="98" t="s">
        <v>39</v>
      </c>
      <c r="AG25" s="123">
        <f t="shared" si="46"/>
        <v>2</v>
      </c>
      <c r="AH25" s="98" t="s">
        <v>135</v>
      </c>
      <c r="AI25" s="123">
        <f t="shared" si="47"/>
        <v>1</v>
      </c>
      <c r="AJ25" s="123">
        <f t="shared" si="48"/>
        <v>1</v>
      </c>
      <c r="AK25" s="273" t="str">
        <f>IF(V25="INEXISTENTE","INEFECTIVO",IF(ISBLANK(AI)," ",IF(AJ25=1,"EFECTIVO",IF(AJ25=2,"CON DEFICIENCIAS",IF(AJ25=3,"INEFECTIVO"," ")))))</f>
        <v>EFECTIVO</v>
      </c>
      <c r="AL25" s="123">
        <f t="shared" si="49"/>
        <v>1.1000000000000001</v>
      </c>
      <c r="AM25" s="123">
        <f t="shared" si="50"/>
        <v>3.1</v>
      </c>
      <c r="AN25" s="245" t="s">
        <v>31</v>
      </c>
      <c r="AO25" s="247"/>
      <c r="AP25" s="150"/>
      <c r="AQ25" s="231"/>
      <c r="AR25" s="233"/>
      <c r="AS25" s="120"/>
      <c r="AT25" s="233"/>
      <c r="AU25" s="120"/>
    </row>
    <row r="26" spans="1:47">
      <c r="A26" s="104"/>
      <c r="B26" s="276"/>
      <c r="C26" s="108"/>
      <c r="D26" s="285"/>
      <c r="E26" s="149"/>
      <c r="F26" s="110"/>
      <c r="G26" s="121"/>
      <c r="H26" s="121"/>
      <c r="I26" s="144"/>
      <c r="J26" s="265" t="str">
        <f t="shared" ref="J26:J51" si="51">IF(I26="Poco Probable",1,IF(I26="Probable",2,IF(I26="Muy Probable",3,"")))</f>
        <v/>
      </c>
      <c r="K26" s="102"/>
      <c r="L26" s="265" t="str">
        <f t="shared" ref="L26:L51" si="52">IF(K26="Bajo",1,IF(K26="Moderado",2,IF(K26="Critico",3,"")))</f>
        <v/>
      </c>
      <c r="M26" s="267" t="str">
        <f t="shared" ref="M26:M51" si="53">CONCATENATE(I26,K26)</f>
        <v/>
      </c>
      <c r="N26" s="267" t="e">
        <f t="shared" ref="N26:N51" si="54">J26*L26</f>
        <v>#VALUE!</v>
      </c>
      <c r="O26" s="268" t="str">
        <f>IFERROR(VLOOKUP(M26,Lista!$K$11:$L$19,2,0)," ")</f>
        <v xml:space="preserve"> </v>
      </c>
      <c r="P26" s="269" t="e">
        <f t="shared" ref="P26:P51" si="55">IF(N26="","",IF(N26&gt;=6,"3",IF(AND(N26&gt;=3,N26&lt;6),"2",IF(AND(N26&gt;=0,N26&lt;=2),"1",""))))</f>
        <v>#VALUE!</v>
      </c>
      <c r="Q26" s="123"/>
      <c r="R26" s="125" t="str">
        <f t="shared" ref="R26:R51" si="56">IF(Q26="","",IF(AND(Q26="SI"),P26+1.1,IF(AND(Q26="NO"),P26+0.5,IF(AND(Q26="NO"),P26,IF(AND(Q26="SI"),0.5)))))</f>
        <v/>
      </c>
      <c r="S26" s="270" t="str">
        <f t="shared" ref="S26:S51" si="57">IF(OR(R26=4.1,R26=3.1,R26=2.1),"CRÍTICO",IF(OR(R26=3.5,R26="3",R26=2.5),"ALTO",IF(OR(R26="2",R26=1.5),"MEDIO",IF(R26="1","BAJO",IF(R26=0.5,"CRÍTICO","")))))</f>
        <v/>
      </c>
      <c r="T26" s="106"/>
      <c r="U26" s="230"/>
      <c r="V26" s="98"/>
      <c r="W26" s="123" t="str">
        <f t="shared" ref="W26:W51" si="58">IF(V26="ADECUADO",1,IF(V26="PARCIAL",2,IF(OR(V26="INADECUADO",V26="INEXISTENTE"),3,"NULL")))</f>
        <v>NULL</v>
      </c>
      <c r="X26" s="98"/>
      <c r="Y26" s="123" t="str">
        <f t="shared" ref="Y26:Y51" si="59">IF(X26="AUTOMÁTICO",1,IF(X26="MANUAL",3,"NULL"))</f>
        <v>NULL</v>
      </c>
      <c r="Z26" s="103"/>
      <c r="AA26" s="98" t="str">
        <f t="shared" ref="AA26:AA51" si="60">IF(Z26="EXISTE",1,IF(Z26="NO EXISTE",3,"NULL"))</f>
        <v>NULL</v>
      </c>
      <c r="AB26" s="98"/>
      <c r="AC26" s="271" t="str">
        <f t="shared" ref="AC26:AC51" si="61">IF(AB26="","",IF(AB26="PREVENTIVO",1,IF(AB26="CORRECTIVO",3,"NULL")))</f>
        <v/>
      </c>
      <c r="AD26" s="271" t="str">
        <f t="shared" ref="AD26:AD51" si="62">IF(V26="INEXISTENTE",3,IF(AB26="","",ROUND(SUM((W26*$W$5),(Y26*$Y$5),,(AA26*$AA$5),(AC26*$AC$4)),0)))</f>
        <v/>
      </c>
      <c r="AE26" s="272" t="str">
        <f t="shared" ref="AE26:AE51" si="63">IF(V26="INEXISTENTE","INADECUADO",IF(AD26=1,"ADECUADO",IF(AD26=2,"PARCIALMENTE ADECUADO",IF(AD26=3,"INADECUADO","NULL"))))</f>
        <v>NULL</v>
      </c>
      <c r="AF26" s="98"/>
      <c r="AG26" s="286" t="str">
        <f t="shared" ref="AG26:AG51" si="64">IF(AF26="EXISTE",1,IF(AF26="PARCIAL",2,IF(AF26="NO EXISTE",3,"NULL")))</f>
        <v>NULL</v>
      </c>
      <c r="AH26" s="98"/>
      <c r="AI26" s="123" t="str">
        <f t="shared" ref="AI26:AI51" si="65">IF(AH26="NO HALLAZGO",1,IF(AH26="ACCIÓN DE MEJORA",2,IF(AH26="RIESGO",3,IF(AH26="NO CONFORMIDAD",3," "))))</f>
        <v xml:space="preserve"> </v>
      </c>
      <c r="AJ26" s="123" t="str">
        <f t="shared" ref="AJ26:AJ51" si="66">IF(AF26="","",ROUND(SUM((AG26*$AG$4),(AI26*$AI$4)),0))</f>
        <v/>
      </c>
      <c r="AK26" s="273" t="str">
        <f>IF(V26="INEXISTENTE","INEFECTIVO",IF(ISBLANK(AI)," ",IF(AJ26=1,"EFECTIVO",IF(AJ26=2,"CON DEFICIENCIAS",IF(AJ26=3,"INEFECTIVO"," ")))))</f>
        <v xml:space="preserve"> </v>
      </c>
      <c r="AL26" s="123" t="e">
        <f t="shared" ref="AL26:AL51" si="67">IF(V26="INEXISTENTE",3,(((AD26*20)/100)+((AJ26*70)/100)))</f>
        <v>#VALUE!</v>
      </c>
      <c r="AM26" s="123" t="e">
        <f t="shared" ref="AM26:AM51" si="68">(N26+R26)*0.2+AD26*0.4+AJ26*0.4</f>
        <v>#VALUE!</v>
      </c>
      <c r="AN26" s="245"/>
      <c r="AO26" s="247"/>
      <c r="AP26" s="150"/>
      <c r="AQ26" s="231"/>
      <c r="AR26" s="234"/>
      <c r="AS26" s="120"/>
      <c r="AT26" s="234"/>
      <c r="AU26" s="120"/>
    </row>
    <row r="27" spans="1:47">
      <c r="A27" s="104"/>
      <c r="B27" s="276"/>
      <c r="C27" s="108"/>
      <c r="D27" s="285"/>
      <c r="E27" s="149"/>
      <c r="F27" s="110"/>
      <c r="G27" s="121"/>
      <c r="H27" s="121"/>
      <c r="I27" s="144"/>
      <c r="J27" s="265" t="str">
        <f t="shared" si="51"/>
        <v/>
      </c>
      <c r="K27" s="102"/>
      <c r="L27" s="265" t="str">
        <f t="shared" si="52"/>
        <v/>
      </c>
      <c r="M27" s="267" t="str">
        <f t="shared" si="53"/>
        <v/>
      </c>
      <c r="N27" s="267" t="e">
        <f t="shared" si="54"/>
        <v>#VALUE!</v>
      </c>
      <c r="O27" s="268" t="str">
        <f>IFERROR(VLOOKUP(M27,Lista!$K$11:$L$19,2,0)," ")</f>
        <v xml:space="preserve"> </v>
      </c>
      <c r="P27" s="269" t="e">
        <f t="shared" si="55"/>
        <v>#VALUE!</v>
      </c>
      <c r="Q27" s="123"/>
      <c r="R27" s="125" t="str">
        <f t="shared" si="56"/>
        <v/>
      </c>
      <c r="S27" s="270" t="str">
        <f t="shared" si="57"/>
        <v/>
      </c>
      <c r="T27" s="106"/>
      <c r="U27" s="230"/>
      <c r="V27" s="98"/>
      <c r="W27" s="123" t="str">
        <f t="shared" si="58"/>
        <v>NULL</v>
      </c>
      <c r="X27" s="98"/>
      <c r="Y27" s="123" t="str">
        <f t="shared" si="59"/>
        <v>NULL</v>
      </c>
      <c r="Z27" s="103"/>
      <c r="AA27" s="98" t="str">
        <f t="shared" si="60"/>
        <v>NULL</v>
      </c>
      <c r="AB27" s="98"/>
      <c r="AC27" s="271" t="str">
        <f t="shared" si="61"/>
        <v/>
      </c>
      <c r="AD27" s="271" t="str">
        <f t="shared" si="62"/>
        <v/>
      </c>
      <c r="AE27" s="272" t="str">
        <f t="shared" si="63"/>
        <v>NULL</v>
      </c>
      <c r="AF27" s="98"/>
      <c r="AG27" s="286" t="str">
        <f t="shared" si="64"/>
        <v>NULL</v>
      </c>
      <c r="AH27" s="98"/>
      <c r="AI27" s="123" t="str">
        <f t="shared" si="65"/>
        <v xml:space="preserve"> </v>
      </c>
      <c r="AJ27" s="123" t="str">
        <f t="shared" si="66"/>
        <v/>
      </c>
      <c r="AK27" s="273" t="str">
        <f>IF(V27="INEXISTENTE","INEFECTIVO",IF(ISBLANK(AI)," ",IF(AJ27=1,"EFECTIVO",IF(AJ27=2,"CON DEFICIENCIAS",IF(AJ27=3,"INEFECTIVO"," ")))))</f>
        <v xml:space="preserve"> </v>
      </c>
      <c r="AL27" s="123" t="e">
        <f t="shared" si="67"/>
        <v>#VALUE!</v>
      </c>
      <c r="AM27" s="123" t="e">
        <f t="shared" si="68"/>
        <v>#VALUE!</v>
      </c>
      <c r="AN27" s="245"/>
      <c r="AO27" s="247"/>
      <c r="AP27" s="150"/>
      <c r="AQ27" s="231"/>
      <c r="AR27" s="234"/>
      <c r="AS27" s="120"/>
      <c r="AT27" s="234"/>
      <c r="AU27" s="120"/>
    </row>
    <row r="28" spans="1:47">
      <c r="A28" s="104"/>
      <c r="B28" s="276"/>
      <c r="C28" s="108"/>
      <c r="D28" s="285"/>
      <c r="E28" s="149"/>
      <c r="F28" s="110"/>
      <c r="G28" s="121"/>
      <c r="H28" s="121"/>
      <c r="I28" s="144"/>
      <c r="J28" s="265" t="str">
        <f t="shared" si="51"/>
        <v/>
      </c>
      <c r="K28" s="102"/>
      <c r="L28" s="265" t="str">
        <f t="shared" si="52"/>
        <v/>
      </c>
      <c r="M28" s="267" t="str">
        <f t="shared" si="53"/>
        <v/>
      </c>
      <c r="N28" s="267" t="e">
        <f t="shared" si="54"/>
        <v>#VALUE!</v>
      </c>
      <c r="O28" s="268" t="str">
        <f>IFERROR(VLOOKUP(M28,Lista!$K$11:$L$19,2,0)," ")</f>
        <v xml:space="preserve"> </v>
      </c>
      <c r="P28" s="269" t="e">
        <f t="shared" si="55"/>
        <v>#VALUE!</v>
      </c>
      <c r="Q28" s="123"/>
      <c r="R28" s="125" t="str">
        <f t="shared" si="56"/>
        <v/>
      </c>
      <c r="S28" s="270" t="str">
        <f t="shared" si="57"/>
        <v/>
      </c>
      <c r="T28" s="106"/>
      <c r="U28" s="230"/>
      <c r="V28" s="98"/>
      <c r="W28" s="123" t="str">
        <f t="shared" si="58"/>
        <v>NULL</v>
      </c>
      <c r="X28" s="98"/>
      <c r="Y28" s="123" t="str">
        <f t="shared" si="59"/>
        <v>NULL</v>
      </c>
      <c r="Z28" s="103"/>
      <c r="AA28" s="98" t="str">
        <f t="shared" si="60"/>
        <v>NULL</v>
      </c>
      <c r="AB28" s="98"/>
      <c r="AC28" s="271" t="str">
        <f t="shared" si="61"/>
        <v/>
      </c>
      <c r="AD28" s="271" t="str">
        <f t="shared" si="62"/>
        <v/>
      </c>
      <c r="AE28" s="272" t="str">
        <f t="shared" si="63"/>
        <v>NULL</v>
      </c>
      <c r="AF28" s="98"/>
      <c r="AG28" s="286" t="str">
        <f t="shared" si="64"/>
        <v>NULL</v>
      </c>
      <c r="AH28" s="98"/>
      <c r="AI28" s="123" t="str">
        <f t="shared" si="65"/>
        <v xml:space="preserve"> </v>
      </c>
      <c r="AJ28" s="123" t="str">
        <f t="shared" si="66"/>
        <v/>
      </c>
      <c r="AK28" s="273" t="str">
        <f>IF(V28="INEXISTENTE","INEFECTIVO",IF(ISBLANK(AI)," ",IF(AJ28=1,"EFECTIVO",IF(AJ28=2,"CON DEFICIENCIAS",IF(AJ28=3,"INEFECTIVO"," ")))))</f>
        <v xml:space="preserve"> </v>
      </c>
      <c r="AL28" s="123" t="e">
        <f t="shared" si="67"/>
        <v>#VALUE!</v>
      </c>
      <c r="AM28" s="123" t="e">
        <f t="shared" si="68"/>
        <v>#VALUE!</v>
      </c>
      <c r="AN28" s="245"/>
      <c r="AO28" s="247"/>
      <c r="AP28" s="150"/>
      <c r="AQ28" s="231"/>
      <c r="AR28" s="234"/>
      <c r="AS28" s="120"/>
      <c r="AT28" s="234"/>
      <c r="AU28" s="120"/>
    </row>
    <row r="29" spans="1:47">
      <c r="A29" s="104"/>
      <c r="B29" s="276"/>
      <c r="C29" s="108"/>
      <c r="D29" s="285"/>
      <c r="E29" s="149"/>
      <c r="F29" s="110"/>
      <c r="G29" s="121"/>
      <c r="H29" s="121"/>
      <c r="I29" s="144"/>
      <c r="J29" s="265" t="str">
        <f t="shared" si="51"/>
        <v/>
      </c>
      <c r="K29" s="102"/>
      <c r="L29" s="265" t="str">
        <f t="shared" si="52"/>
        <v/>
      </c>
      <c r="M29" s="267" t="str">
        <f t="shared" si="53"/>
        <v/>
      </c>
      <c r="N29" s="267" t="e">
        <f t="shared" si="54"/>
        <v>#VALUE!</v>
      </c>
      <c r="O29" s="268" t="str">
        <f>IFERROR(VLOOKUP(M29,Lista!$K$11:$L$19,2,0)," ")</f>
        <v xml:space="preserve"> </v>
      </c>
      <c r="P29" s="269" t="e">
        <f t="shared" si="55"/>
        <v>#VALUE!</v>
      </c>
      <c r="Q29" s="123"/>
      <c r="R29" s="125" t="str">
        <f t="shared" si="56"/>
        <v/>
      </c>
      <c r="S29" s="270" t="str">
        <f t="shared" si="57"/>
        <v/>
      </c>
      <c r="T29" s="106"/>
      <c r="U29" s="230"/>
      <c r="V29" s="98"/>
      <c r="W29" s="123" t="str">
        <f t="shared" si="58"/>
        <v>NULL</v>
      </c>
      <c r="X29" s="98"/>
      <c r="Y29" s="123" t="str">
        <f t="shared" si="59"/>
        <v>NULL</v>
      </c>
      <c r="Z29" s="103"/>
      <c r="AA29" s="98" t="str">
        <f t="shared" si="60"/>
        <v>NULL</v>
      </c>
      <c r="AB29" s="98"/>
      <c r="AC29" s="271" t="str">
        <f t="shared" si="61"/>
        <v/>
      </c>
      <c r="AD29" s="271" t="str">
        <f t="shared" si="62"/>
        <v/>
      </c>
      <c r="AE29" s="272" t="str">
        <f t="shared" si="63"/>
        <v>NULL</v>
      </c>
      <c r="AF29" s="98"/>
      <c r="AG29" s="286" t="str">
        <f t="shared" si="64"/>
        <v>NULL</v>
      </c>
      <c r="AH29" s="98"/>
      <c r="AI29" s="123" t="str">
        <f t="shared" si="65"/>
        <v xml:space="preserve"> </v>
      </c>
      <c r="AJ29" s="123" t="str">
        <f t="shared" si="66"/>
        <v/>
      </c>
      <c r="AK29" s="273" t="str">
        <f>IF(V29="INEXISTENTE","INEFECTIVO",IF(ISBLANK(AI)," ",IF(AJ29=1,"EFECTIVO",IF(AJ29=2,"CON DEFICIENCIAS",IF(AJ29=3,"INEFECTIVO"," ")))))</f>
        <v xml:space="preserve"> </v>
      </c>
      <c r="AL29" s="123" t="e">
        <f t="shared" si="67"/>
        <v>#VALUE!</v>
      </c>
      <c r="AM29" s="123" t="e">
        <f t="shared" si="68"/>
        <v>#VALUE!</v>
      </c>
      <c r="AN29" s="245"/>
      <c r="AO29" s="247"/>
      <c r="AP29" s="150"/>
      <c r="AQ29" s="231"/>
      <c r="AR29" s="234"/>
      <c r="AS29" s="120"/>
      <c r="AT29" s="234"/>
      <c r="AU29" s="120"/>
    </row>
    <row r="30" spans="1:47">
      <c r="A30" s="104"/>
      <c r="B30" s="276"/>
      <c r="C30" s="108"/>
      <c r="D30" s="285"/>
      <c r="E30" s="149"/>
      <c r="F30" s="110"/>
      <c r="G30" s="121"/>
      <c r="H30" s="121"/>
      <c r="I30" s="144"/>
      <c r="J30" s="265" t="str">
        <f t="shared" si="51"/>
        <v/>
      </c>
      <c r="K30" s="102"/>
      <c r="L30" s="265" t="str">
        <f t="shared" si="52"/>
        <v/>
      </c>
      <c r="M30" s="267" t="str">
        <f t="shared" si="53"/>
        <v/>
      </c>
      <c r="N30" s="267" t="e">
        <f t="shared" si="54"/>
        <v>#VALUE!</v>
      </c>
      <c r="O30" s="268" t="str">
        <f>IFERROR(VLOOKUP(M30,Lista!$K$11:$L$19,2,0)," ")</f>
        <v xml:space="preserve"> </v>
      </c>
      <c r="P30" s="269" t="e">
        <f t="shared" si="55"/>
        <v>#VALUE!</v>
      </c>
      <c r="Q30" s="123"/>
      <c r="R30" s="125" t="str">
        <f t="shared" si="56"/>
        <v/>
      </c>
      <c r="S30" s="270" t="str">
        <f t="shared" si="57"/>
        <v/>
      </c>
      <c r="T30" s="106"/>
      <c r="U30" s="230"/>
      <c r="V30" s="98"/>
      <c r="W30" s="123" t="str">
        <f t="shared" si="58"/>
        <v>NULL</v>
      </c>
      <c r="X30" s="98"/>
      <c r="Y30" s="123" t="str">
        <f t="shared" si="59"/>
        <v>NULL</v>
      </c>
      <c r="Z30" s="103"/>
      <c r="AA30" s="98" t="str">
        <f t="shared" si="60"/>
        <v>NULL</v>
      </c>
      <c r="AB30" s="98"/>
      <c r="AC30" s="271" t="str">
        <f t="shared" si="61"/>
        <v/>
      </c>
      <c r="AD30" s="271" t="str">
        <f t="shared" si="62"/>
        <v/>
      </c>
      <c r="AE30" s="272" t="str">
        <f t="shared" si="63"/>
        <v>NULL</v>
      </c>
      <c r="AF30" s="98"/>
      <c r="AG30" s="286" t="str">
        <f t="shared" si="64"/>
        <v>NULL</v>
      </c>
      <c r="AH30" s="98"/>
      <c r="AI30" s="123" t="str">
        <f t="shared" si="65"/>
        <v xml:space="preserve"> </v>
      </c>
      <c r="AJ30" s="123" t="str">
        <f t="shared" si="66"/>
        <v/>
      </c>
      <c r="AK30" s="273" t="str">
        <f>IF(V30="INEXISTENTE","INEFECTIVO",IF(ISBLANK(AI)," ",IF(AJ30=1,"EFECTIVO",IF(AJ30=2,"CON DEFICIENCIAS",IF(AJ30=3,"INEFECTIVO"," ")))))</f>
        <v xml:space="preserve"> </v>
      </c>
      <c r="AL30" s="123" t="e">
        <f t="shared" si="67"/>
        <v>#VALUE!</v>
      </c>
      <c r="AM30" s="123" t="e">
        <f t="shared" si="68"/>
        <v>#VALUE!</v>
      </c>
      <c r="AN30" s="245"/>
      <c r="AO30" s="247"/>
      <c r="AP30" s="150"/>
      <c r="AQ30" s="231"/>
      <c r="AR30" s="234"/>
      <c r="AS30" s="120"/>
      <c r="AT30" s="234"/>
      <c r="AU30" s="120"/>
    </row>
    <row r="31" spans="1:47">
      <c r="A31" s="104"/>
      <c r="B31" s="276"/>
      <c r="C31" s="108"/>
      <c r="D31" s="285"/>
      <c r="E31" s="149"/>
      <c r="F31" s="110"/>
      <c r="G31" s="121"/>
      <c r="H31" s="121"/>
      <c r="I31" s="144"/>
      <c r="J31" s="265" t="str">
        <f t="shared" si="51"/>
        <v/>
      </c>
      <c r="K31" s="102"/>
      <c r="L31" s="265" t="str">
        <f t="shared" si="52"/>
        <v/>
      </c>
      <c r="M31" s="267" t="str">
        <f t="shared" si="53"/>
        <v/>
      </c>
      <c r="N31" s="267" t="e">
        <f t="shared" si="54"/>
        <v>#VALUE!</v>
      </c>
      <c r="O31" s="268" t="str">
        <f>IFERROR(VLOOKUP(M31,Lista!$K$11:$L$19,2,0)," ")</f>
        <v xml:space="preserve"> </v>
      </c>
      <c r="P31" s="269" t="e">
        <f t="shared" si="55"/>
        <v>#VALUE!</v>
      </c>
      <c r="Q31" s="123"/>
      <c r="R31" s="125" t="str">
        <f t="shared" si="56"/>
        <v/>
      </c>
      <c r="S31" s="270" t="str">
        <f t="shared" si="57"/>
        <v/>
      </c>
      <c r="T31" s="106"/>
      <c r="U31" s="230"/>
      <c r="V31" s="98"/>
      <c r="W31" s="123" t="str">
        <f t="shared" si="58"/>
        <v>NULL</v>
      </c>
      <c r="X31" s="98"/>
      <c r="Y31" s="123" t="str">
        <f t="shared" si="59"/>
        <v>NULL</v>
      </c>
      <c r="Z31" s="103"/>
      <c r="AA31" s="98" t="str">
        <f t="shared" si="60"/>
        <v>NULL</v>
      </c>
      <c r="AB31" s="98"/>
      <c r="AC31" s="271" t="str">
        <f t="shared" si="61"/>
        <v/>
      </c>
      <c r="AD31" s="271" t="str">
        <f t="shared" si="62"/>
        <v/>
      </c>
      <c r="AE31" s="272" t="str">
        <f t="shared" si="63"/>
        <v>NULL</v>
      </c>
      <c r="AF31" s="98"/>
      <c r="AG31" s="286" t="str">
        <f t="shared" si="64"/>
        <v>NULL</v>
      </c>
      <c r="AH31" s="98"/>
      <c r="AI31" s="123" t="str">
        <f t="shared" si="65"/>
        <v xml:space="preserve"> </v>
      </c>
      <c r="AJ31" s="123" t="str">
        <f t="shared" si="66"/>
        <v/>
      </c>
      <c r="AK31" s="273" t="str">
        <f>IF(V31="INEXISTENTE","INEFECTIVO",IF(ISBLANK(AI)," ",IF(AJ31=1,"EFECTIVO",IF(AJ31=2,"CON DEFICIENCIAS",IF(AJ31=3,"INEFECTIVO"," ")))))</f>
        <v xml:space="preserve"> </v>
      </c>
      <c r="AL31" s="123" t="e">
        <f t="shared" si="67"/>
        <v>#VALUE!</v>
      </c>
      <c r="AM31" s="123" t="e">
        <f t="shared" si="68"/>
        <v>#VALUE!</v>
      </c>
      <c r="AN31" s="245"/>
      <c r="AO31" s="247"/>
      <c r="AP31" s="150"/>
      <c r="AQ31" s="231"/>
      <c r="AR31" s="234"/>
      <c r="AS31" s="120"/>
      <c r="AT31" s="234"/>
      <c r="AU31" s="120"/>
    </row>
    <row r="32" spans="1:47">
      <c r="A32" s="104"/>
      <c r="B32" s="276"/>
      <c r="C32" s="108"/>
      <c r="D32" s="285"/>
      <c r="E32" s="149"/>
      <c r="F32" s="110"/>
      <c r="G32" s="121"/>
      <c r="H32" s="121"/>
      <c r="I32" s="144"/>
      <c r="J32" s="265" t="str">
        <f t="shared" si="51"/>
        <v/>
      </c>
      <c r="K32" s="102"/>
      <c r="L32" s="265" t="str">
        <f t="shared" si="52"/>
        <v/>
      </c>
      <c r="M32" s="267" t="str">
        <f t="shared" si="53"/>
        <v/>
      </c>
      <c r="N32" s="267" t="e">
        <f t="shared" si="54"/>
        <v>#VALUE!</v>
      </c>
      <c r="O32" s="268" t="str">
        <f>IFERROR(VLOOKUP(M32,Lista!$K$11:$L$19,2,0)," ")</f>
        <v xml:space="preserve"> </v>
      </c>
      <c r="P32" s="269" t="e">
        <f t="shared" si="55"/>
        <v>#VALUE!</v>
      </c>
      <c r="Q32" s="123"/>
      <c r="R32" s="125" t="str">
        <f t="shared" si="56"/>
        <v/>
      </c>
      <c r="S32" s="270" t="str">
        <f t="shared" si="57"/>
        <v/>
      </c>
      <c r="T32" s="106"/>
      <c r="U32" s="230"/>
      <c r="V32" s="98"/>
      <c r="W32" s="123" t="str">
        <f t="shared" si="58"/>
        <v>NULL</v>
      </c>
      <c r="X32" s="98"/>
      <c r="Y32" s="123" t="str">
        <f t="shared" si="59"/>
        <v>NULL</v>
      </c>
      <c r="Z32" s="103"/>
      <c r="AA32" s="98" t="str">
        <f t="shared" si="60"/>
        <v>NULL</v>
      </c>
      <c r="AB32" s="98"/>
      <c r="AC32" s="271" t="str">
        <f t="shared" si="61"/>
        <v/>
      </c>
      <c r="AD32" s="271" t="str">
        <f t="shared" si="62"/>
        <v/>
      </c>
      <c r="AE32" s="272" t="str">
        <f t="shared" si="63"/>
        <v>NULL</v>
      </c>
      <c r="AF32" s="98"/>
      <c r="AG32" s="286" t="str">
        <f t="shared" si="64"/>
        <v>NULL</v>
      </c>
      <c r="AH32" s="98"/>
      <c r="AI32" s="123" t="str">
        <f t="shared" si="65"/>
        <v xml:space="preserve"> </v>
      </c>
      <c r="AJ32" s="123" t="str">
        <f t="shared" si="66"/>
        <v/>
      </c>
      <c r="AK32" s="273" t="str">
        <f>IF(V32="INEXISTENTE","INEFECTIVO",IF(ISBLANK(AI)," ",IF(AJ32=1,"EFECTIVO",IF(AJ32=2,"CON DEFICIENCIAS",IF(AJ32=3,"INEFECTIVO"," ")))))</f>
        <v xml:space="preserve"> </v>
      </c>
      <c r="AL32" s="123" t="e">
        <f t="shared" si="67"/>
        <v>#VALUE!</v>
      </c>
      <c r="AM32" s="123" t="e">
        <f t="shared" si="68"/>
        <v>#VALUE!</v>
      </c>
      <c r="AN32" s="245"/>
      <c r="AO32" s="247"/>
      <c r="AP32" s="150"/>
      <c r="AQ32" s="231"/>
      <c r="AR32" s="234"/>
      <c r="AS32" s="120"/>
      <c r="AT32" s="234"/>
      <c r="AU32" s="120"/>
    </row>
    <row r="33" spans="1:47">
      <c r="A33" s="104"/>
      <c r="B33" s="276"/>
      <c r="C33" s="108"/>
      <c r="D33" s="285"/>
      <c r="E33" s="149"/>
      <c r="F33" s="110"/>
      <c r="G33" s="121"/>
      <c r="H33" s="121"/>
      <c r="I33" s="144"/>
      <c r="J33" s="265" t="str">
        <f t="shared" si="51"/>
        <v/>
      </c>
      <c r="K33" s="102"/>
      <c r="L33" s="265" t="str">
        <f t="shared" si="52"/>
        <v/>
      </c>
      <c r="M33" s="267" t="str">
        <f t="shared" si="53"/>
        <v/>
      </c>
      <c r="N33" s="267" t="e">
        <f t="shared" si="54"/>
        <v>#VALUE!</v>
      </c>
      <c r="O33" s="268" t="str">
        <f>IFERROR(VLOOKUP(M33,Lista!$K$11:$L$19,2,0)," ")</f>
        <v xml:space="preserve"> </v>
      </c>
      <c r="P33" s="269" t="e">
        <f t="shared" si="55"/>
        <v>#VALUE!</v>
      </c>
      <c r="Q33" s="123"/>
      <c r="R33" s="125" t="str">
        <f t="shared" si="56"/>
        <v/>
      </c>
      <c r="S33" s="270" t="str">
        <f t="shared" si="57"/>
        <v/>
      </c>
      <c r="T33" s="106"/>
      <c r="U33" s="230"/>
      <c r="V33" s="98"/>
      <c r="W33" s="123" t="str">
        <f t="shared" si="58"/>
        <v>NULL</v>
      </c>
      <c r="X33" s="98"/>
      <c r="Y33" s="123" t="str">
        <f t="shared" si="59"/>
        <v>NULL</v>
      </c>
      <c r="Z33" s="103"/>
      <c r="AA33" s="98" t="str">
        <f t="shared" si="60"/>
        <v>NULL</v>
      </c>
      <c r="AB33" s="98"/>
      <c r="AC33" s="271" t="str">
        <f t="shared" si="61"/>
        <v/>
      </c>
      <c r="AD33" s="271" t="str">
        <f t="shared" si="62"/>
        <v/>
      </c>
      <c r="AE33" s="272" t="str">
        <f t="shared" si="63"/>
        <v>NULL</v>
      </c>
      <c r="AF33" s="98"/>
      <c r="AG33" s="286" t="str">
        <f t="shared" si="64"/>
        <v>NULL</v>
      </c>
      <c r="AH33" s="98"/>
      <c r="AI33" s="123" t="str">
        <f t="shared" si="65"/>
        <v xml:space="preserve"> </v>
      </c>
      <c r="AJ33" s="123" t="str">
        <f t="shared" si="66"/>
        <v/>
      </c>
      <c r="AK33" s="273" t="str">
        <f>IF(V33="INEXISTENTE","INEFECTIVO",IF(ISBLANK(AI)," ",IF(AJ33=1,"EFECTIVO",IF(AJ33=2,"CON DEFICIENCIAS",IF(AJ33=3,"INEFECTIVO"," ")))))</f>
        <v xml:space="preserve"> </v>
      </c>
      <c r="AL33" s="123" t="e">
        <f t="shared" si="67"/>
        <v>#VALUE!</v>
      </c>
      <c r="AM33" s="123" t="e">
        <f t="shared" si="68"/>
        <v>#VALUE!</v>
      </c>
      <c r="AN33" s="245"/>
      <c r="AO33" s="247"/>
      <c r="AP33" s="150"/>
      <c r="AQ33" s="231"/>
      <c r="AR33" s="234"/>
      <c r="AS33" s="120"/>
      <c r="AT33" s="234"/>
      <c r="AU33" s="120"/>
    </row>
    <row r="34" spans="1:47">
      <c r="A34" s="104"/>
      <c r="B34" s="276"/>
      <c r="C34" s="108"/>
      <c r="D34" s="285"/>
      <c r="E34" s="149"/>
      <c r="F34" s="110"/>
      <c r="G34" s="121"/>
      <c r="H34" s="121"/>
      <c r="I34" s="144"/>
      <c r="J34" s="265" t="str">
        <f t="shared" si="51"/>
        <v/>
      </c>
      <c r="K34" s="102"/>
      <c r="L34" s="265" t="str">
        <f t="shared" si="52"/>
        <v/>
      </c>
      <c r="M34" s="267" t="str">
        <f t="shared" si="53"/>
        <v/>
      </c>
      <c r="N34" s="267" t="e">
        <f t="shared" si="54"/>
        <v>#VALUE!</v>
      </c>
      <c r="O34" s="268" t="str">
        <f>IFERROR(VLOOKUP(M34,Lista!$K$11:$L$19,2,0)," ")</f>
        <v xml:space="preserve"> </v>
      </c>
      <c r="P34" s="269" t="e">
        <f t="shared" si="55"/>
        <v>#VALUE!</v>
      </c>
      <c r="Q34" s="123"/>
      <c r="R34" s="125" t="str">
        <f t="shared" si="56"/>
        <v/>
      </c>
      <c r="S34" s="270" t="str">
        <f t="shared" si="57"/>
        <v/>
      </c>
      <c r="T34" s="106"/>
      <c r="U34" s="230"/>
      <c r="V34" s="98"/>
      <c r="W34" s="123" t="str">
        <f t="shared" si="58"/>
        <v>NULL</v>
      </c>
      <c r="X34" s="98"/>
      <c r="Y34" s="123" t="str">
        <f t="shared" si="59"/>
        <v>NULL</v>
      </c>
      <c r="Z34" s="103"/>
      <c r="AA34" s="98" t="str">
        <f t="shared" si="60"/>
        <v>NULL</v>
      </c>
      <c r="AB34" s="98"/>
      <c r="AC34" s="271" t="str">
        <f t="shared" si="61"/>
        <v/>
      </c>
      <c r="AD34" s="271" t="str">
        <f t="shared" si="62"/>
        <v/>
      </c>
      <c r="AE34" s="272" t="str">
        <f t="shared" si="63"/>
        <v>NULL</v>
      </c>
      <c r="AF34" s="98"/>
      <c r="AG34" s="286" t="str">
        <f t="shared" si="64"/>
        <v>NULL</v>
      </c>
      <c r="AH34" s="98"/>
      <c r="AI34" s="123" t="str">
        <f t="shared" si="65"/>
        <v xml:space="preserve"> </v>
      </c>
      <c r="AJ34" s="123" t="str">
        <f t="shared" si="66"/>
        <v/>
      </c>
      <c r="AK34" s="273" t="str">
        <f>IF(V34="INEXISTENTE","INEFECTIVO",IF(ISBLANK(AI)," ",IF(AJ34=1,"EFECTIVO",IF(AJ34=2,"CON DEFICIENCIAS",IF(AJ34=3,"INEFECTIVO"," ")))))</f>
        <v xml:space="preserve"> </v>
      </c>
      <c r="AL34" s="123" t="e">
        <f t="shared" si="67"/>
        <v>#VALUE!</v>
      </c>
      <c r="AM34" s="123" t="e">
        <f t="shared" si="68"/>
        <v>#VALUE!</v>
      </c>
      <c r="AN34" s="245"/>
      <c r="AO34" s="247"/>
      <c r="AP34" s="150"/>
      <c r="AQ34" s="231"/>
      <c r="AR34" s="234"/>
      <c r="AS34" s="120"/>
      <c r="AT34" s="234"/>
      <c r="AU34" s="120"/>
    </row>
    <row r="35" spans="1:47">
      <c r="A35" s="104"/>
      <c r="B35" s="276"/>
      <c r="C35" s="108"/>
      <c r="D35" s="285"/>
      <c r="E35" s="149"/>
      <c r="F35" s="110"/>
      <c r="G35" s="121"/>
      <c r="H35" s="121"/>
      <c r="I35" s="144"/>
      <c r="J35" s="265" t="str">
        <f t="shared" si="51"/>
        <v/>
      </c>
      <c r="K35" s="102"/>
      <c r="L35" s="265" t="str">
        <f t="shared" si="52"/>
        <v/>
      </c>
      <c r="M35" s="267" t="str">
        <f t="shared" si="53"/>
        <v/>
      </c>
      <c r="N35" s="267" t="e">
        <f t="shared" si="54"/>
        <v>#VALUE!</v>
      </c>
      <c r="O35" s="268" t="str">
        <f>IFERROR(VLOOKUP(M35,Lista!$K$11:$L$19,2,0)," ")</f>
        <v xml:space="preserve"> </v>
      </c>
      <c r="P35" s="269" t="e">
        <f t="shared" si="55"/>
        <v>#VALUE!</v>
      </c>
      <c r="Q35" s="123"/>
      <c r="R35" s="125" t="str">
        <f t="shared" si="56"/>
        <v/>
      </c>
      <c r="S35" s="270" t="str">
        <f t="shared" si="57"/>
        <v/>
      </c>
      <c r="T35" s="106"/>
      <c r="U35" s="230"/>
      <c r="V35" s="98"/>
      <c r="W35" s="123" t="str">
        <f t="shared" si="58"/>
        <v>NULL</v>
      </c>
      <c r="X35" s="98"/>
      <c r="Y35" s="123" t="str">
        <f t="shared" si="59"/>
        <v>NULL</v>
      </c>
      <c r="Z35" s="103"/>
      <c r="AA35" s="98" t="str">
        <f t="shared" si="60"/>
        <v>NULL</v>
      </c>
      <c r="AB35" s="98"/>
      <c r="AC35" s="271" t="str">
        <f t="shared" si="61"/>
        <v/>
      </c>
      <c r="AD35" s="271" t="str">
        <f t="shared" si="62"/>
        <v/>
      </c>
      <c r="AE35" s="272" t="str">
        <f t="shared" si="63"/>
        <v>NULL</v>
      </c>
      <c r="AF35" s="98"/>
      <c r="AG35" s="286" t="str">
        <f t="shared" si="64"/>
        <v>NULL</v>
      </c>
      <c r="AH35" s="98"/>
      <c r="AI35" s="123" t="str">
        <f t="shared" si="65"/>
        <v xml:space="preserve"> </v>
      </c>
      <c r="AJ35" s="123" t="str">
        <f t="shared" si="66"/>
        <v/>
      </c>
      <c r="AK35" s="273" t="str">
        <f>IF(V35="INEXISTENTE","INEFECTIVO",IF(ISBLANK(AI)," ",IF(AJ35=1,"EFECTIVO",IF(AJ35=2,"CON DEFICIENCIAS",IF(AJ35=3,"INEFECTIVO"," ")))))</f>
        <v xml:space="preserve"> </v>
      </c>
      <c r="AL35" s="123" t="e">
        <f t="shared" si="67"/>
        <v>#VALUE!</v>
      </c>
      <c r="AM35" s="123" t="e">
        <f t="shared" si="68"/>
        <v>#VALUE!</v>
      </c>
      <c r="AN35" s="245"/>
      <c r="AO35" s="247"/>
      <c r="AP35" s="150"/>
      <c r="AQ35" s="231"/>
      <c r="AR35" s="234"/>
      <c r="AS35" s="120"/>
      <c r="AT35" s="234"/>
      <c r="AU35" s="120"/>
    </row>
    <row r="36" spans="1:47">
      <c r="A36" s="104"/>
      <c r="B36" s="276"/>
      <c r="C36" s="108"/>
      <c r="D36" s="285"/>
      <c r="E36" s="149"/>
      <c r="F36" s="110"/>
      <c r="G36" s="121"/>
      <c r="H36" s="121"/>
      <c r="I36" s="144"/>
      <c r="J36" s="265" t="str">
        <f t="shared" si="51"/>
        <v/>
      </c>
      <c r="K36" s="102"/>
      <c r="L36" s="265" t="str">
        <f t="shared" si="52"/>
        <v/>
      </c>
      <c r="M36" s="267" t="str">
        <f t="shared" si="53"/>
        <v/>
      </c>
      <c r="N36" s="267" t="e">
        <f t="shared" si="54"/>
        <v>#VALUE!</v>
      </c>
      <c r="O36" s="268" t="str">
        <f>IFERROR(VLOOKUP(M36,Lista!$K$11:$L$19,2,0)," ")</f>
        <v xml:space="preserve"> </v>
      </c>
      <c r="P36" s="269" t="e">
        <f t="shared" si="55"/>
        <v>#VALUE!</v>
      </c>
      <c r="Q36" s="123"/>
      <c r="R36" s="125" t="str">
        <f t="shared" si="56"/>
        <v/>
      </c>
      <c r="S36" s="270" t="str">
        <f t="shared" si="57"/>
        <v/>
      </c>
      <c r="T36" s="106"/>
      <c r="U36" s="230"/>
      <c r="V36" s="98"/>
      <c r="W36" s="123" t="str">
        <f t="shared" si="58"/>
        <v>NULL</v>
      </c>
      <c r="X36" s="98"/>
      <c r="Y36" s="123" t="str">
        <f t="shared" si="59"/>
        <v>NULL</v>
      </c>
      <c r="Z36" s="103"/>
      <c r="AA36" s="98" t="str">
        <f t="shared" si="60"/>
        <v>NULL</v>
      </c>
      <c r="AB36" s="98"/>
      <c r="AC36" s="271" t="str">
        <f t="shared" si="61"/>
        <v/>
      </c>
      <c r="AD36" s="271" t="str">
        <f t="shared" si="62"/>
        <v/>
      </c>
      <c r="AE36" s="272" t="str">
        <f t="shared" si="63"/>
        <v>NULL</v>
      </c>
      <c r="AF36" s="98"/>
      <c r="AG36" s="286" t="str">
        <f t="shared" si="64"/>
        <v>NULL</v>
      </c>
      <c r="AH36" s="98"/>
      <c r="AI36" s="123" t="str">
        <f t="shared" si="65"/>
        <v xml:space="preserve"> </v>
      </c>
      <c r="AJ36" s="123" t="str">
        <f t="shared" si="66"/>
        <v/>
      </c>
      <c r="AK36" s="273" t="str">
        <f>IF(V36="INEXISTENTE","INEFECTIVO",IF(ISBLANK(AI)," ",IF(AJ36=1,"EFECTIVO",IF(AJ36=2,"CON DEFICIENCIAS",IF(AJ36=3,"INEFECTIVO"," ")))))</f>
        <v xml:space="preserve"> </v>
      </c>
      <c r="AL36" s="123" t="e">
        <f t="shared" si="67"/>
        <v>#VALUE!</v>
      </c>
      <c r="AM36" s="123" t="e">
        <f t="shared" si="68"/>
        <v>#VALUE!</v>
      </c>
      <c r="AN36" s="245"/>
      <c r="AO36" s="247"/>
      <c r="AP36" s="150"/>
      <c r="AQ36" s="231"/>
      <c r="AR36" s="234"/>
      <c r="AS36" s="120"/>
      <c r="AT36" s="234"/>
      <c r="AU36" s="120"/>
    </row>
    <row r="37" spans="1:47">
      <c r="A37" s="104"/>
      <c r="B37" s="276"/>
      <c r="C37" s="108"/>
      <c r="D37" s="285"/>
      <c r="E37" s="149"/>
      <c r="F37" s="110"/>
      <c r="G37" s="121"/>
      <c r="H37" s="121"/>
      <c r="I37" s="144"/>
      <c r="J37" s="265" t="str">
        <f t="shared" si="51"/>
        <v/>
      </c>
      <c r="K37" s="102"/>
      <c r="L37" s="265" t="str">
        <f t="shared" si="52"/>
        <v/>
      </c>
      <c r="M37" s="267" t="str">
        <f t="shared" si="53"/>
        <v/>
      </c>
      <c r="N37" s="267" t="e">
        <f t="shared" si="54"/>
        <v>#VALUE!</v>
      </c>
      <c r="O37" s="268" t="str">
        <f>IFERROR(VLOOKUP(M37,Lista!$K$11:$L$19,2,0)," ")</f>
        <v xml:space="preserve"> </v>
      </c>
      <c r="P37" s="269" t="e">
        <f t="shared" si="55"/>
        <v>#VALUE!</v>
      </c>
      <c r="Q37" s="123"/>
      <c r="R37" s="125" t="str">
        <f t="shared" si="56"/>
        <v/>
      </c>
      <c r="S37" s="270" t="str">
        <f t="shared" si="57"/>
        <v/>
      </c>
      <c r="T37" s="106"/>
      <c r="U37" s="230"/>
      <c r="V37" s="98"/>
      <c r="W37" s="123" t="str">
        <f t="shared" si="58"/>
        <v>NULL</v>
      </c>
      <c r="X37" s="98"/>
      <c r="Y37" s="123" t="str">
        <f t="shared" si="59"/>
        <v>NULL</v>
      </c>
      <c r="Z37" s="103"/>
      <c r="AA37" s="98" t="str">
        <f t="shared" si="60"/>
        <v>NULL</v>
      </c>
      <c r="AB37" s="98"/>
      <c r="AC37" s="271" t="str">
        <f t="shared" si="61"/>
        <v/>
      </c>
      <c r="AD37" s="271" t="str">
        <f t="shared" si="62"/>
        <v/>
      </c>
      <c r="AE37" s="272" t="str">
        <f t="shared" si="63"/>
        <v>NULL</v>
      </c>
      <c r="AF37" s="98"/>
      <c r="AG37" s="286" t="str">
        <f t="shared" si="64"/>
        <v>NULL</v>
      </c>
      <c r="AH37" s="98"/>
      <c r="AI37" s="123" t="str">
        <f t="shared" si="65"/>
        <v xml:space="preserve"> </v>
      </c>
      <c r="AJ37" s="123" t="str">
        <f t="shared" si="66"/>
        <v/>
      </c>
      <c r="AK37" s="273" t="str">
        <f>IF(V37="INEXISTENTE","INEFECTIVO",IF(ISBLANK(AI)," ",IF(AJ37=1,"EFECTIVO",IF(AJ37=2,"CON DEFICIENCIAS",IF(AJ37=3,"INEFECTIVO"," ")))))</f>
        <v xml:space="preserve"> </v>
      </c>
      <c r="AL37" s="123" t="e">
        <f t="shared" si="67"/>
        <v>#VALUE!</v>
      </c>
      <c r="AM37" s="123" t="e">
        <f t="shared" si="68"/>
        <v>#VALUE!</v>
      </c>
      <c r="AN37" s="245"/>
      <c r="AO37" s="247"/>
      <c r="AP37" s="150"/>
      <c r="AQ37" s="231"/>
      <c r="AR37" s="234"/>
      <c r="AS37" s="120"/>
      <c r="AT37" s="234"/>
      <c r="AU37" s="120"/>
    </row>
    <row r="38" spans="1:47">
      <c r="A38" s="104"/>
      <c r="B38" s="276"/>
      <c r="C38" s="108"/>
      <c r="D38" s="285"/>
      <c r="E38" s="149"/>
      <c r="F38" s="110"/>
      <c r="G38" s="121"/>
      <c r="H38" s="121"/>
      <c r="I38" s="144"/>
      <c r="J38" s="265" t="str">
        <f t="shared" si="51"/>
        <v/>
      </c>
      <c r="K38" s="102"/>
      <c r="L38" s="265" t="str">
        <f t="shared" si="52"/>
        <v/>
      </c>
      <c r="M38" s="267" t="str">
        <f t="shared" si="53"/>
        <v/>
      </c>
      <c r="N38" s="267" t="e">
        <f t="shared" si="54"/>
        <v>#VALUE!</v>
      </c>
      <c r="O38" s="268" t="str">
        <f>IFERROR(VLOOKUP(M38,Lista!$K$11:$L$19,2,0)," ")</f>
        <v xml:space="preserve"> </v>
      </c>
      <c r="P38" s="269" t="e">
        <f t="shared" si="55"/>
        <v>#VALUE!</v>
      </c>
      <c r="Q38" s="123"/>
      <c r="R38" s="125" t="str">
        <f t="shared" si="56"/>
        <v/>
      </c>
      <c r="S38" s="270" t="str">
        <f t="shared" si="57"/>
        <v/>
      </c>
      <c r="T38" s="106"/>
      <c r="U38" s="230"/>
      <c r="V38" s="98"/>
      <c r="W38" s="123" t="str">
        <f t="shared" si="58"/>
        <v>NULL</v>
      </c>
      <c r="X38" s="98"/>
      <c r="Y38" s="123" t="str">
        <f t="shared" si="59"/>
        <v>NULL</v>
      </c>
      <c r="Z38" s="103"/>
      <c r="AA38" s="98" t="str">
        <f t="shared" si="60"/>
        <v>NULL</v>
      </c>
      <c r="AB38" s="98"/>
      <c r="AC38" s="271" t="str">
        <f t="shared" si="61"/>
        <v/>
      </c>
      <c r="AD38" s="271" t="str">
        <f t="shared" si="62"/>
        <v/>
      </c>
      <c r="AE38" s="272" t="str">
        <f t="shared" si="63"/>
        <v>NULL</v>
      </c>
      <c r="AF38" s="98"/>
      <c r="AG38" s="286" t="str">
        <f t="shared" si="64"/>
        <v>NULL</v>
      </c>
      <c r="AH38" s="98"/>
      <c r="AI38" s="123" t="str">
        <f t="shared" si="65"/>
        <v xml:space="preserve"> </v>
      </c>
      <c r="AJ38" s="123" t="str">
        <f t="shared" si="66"/>
        <v/>
      </c>
      <c r="AK38" s="273" t="str">
        <f>IF(V38="INEXISTENTE","INEFECTIVO",IF(ISBLANK(AI)," ",IF(AJ38=1,"EFECTIVO",IF(AJ38=2,"CON DEFICIENCIAS",IF(AJ38=3,"INEFECTIVO"," ")))))</f>
        <v xml:space="preserve"> </v>
      </c>
      <c r="AL38" s="123" t="e">
        <f t="shared" si="67"/>
        <v>#VALUE!</v>
      </c>
      <c r="AM38" s="123" t="e">
        <f t="shared" si="68"/>
        <v>#VALUE!</v>
      </c>
      <c r="AN38" s="245"/>
      <c r="AO38" s="247"/>
      <c r="AP38" s="150"/>
      <c r="AQ38" s="231"/>
      <c r="AR38" s="234"/>
      <c r="AS38" s="120"/>
      <c r="AT38" s="234"/>
      <c r="AU38" s="120"/>
    </row>
    <row r="39" spans="1:47">
      <c r="A39" s="104"/>
      <c r="B39" s="276"/>
      <c r="C39" s="108"/>
      <c r="D39" s="285"/>
      <c r="E39" s="149"/>
      <c r="F39" s="110"/>
      <c r="G39" s="121"/>
      <c r="H39" s="121"/>
      <c r="I39" s="144"/>
      <c r="J39" s="265" t="str">
        <f t="shared" si="51"/>
        <v/>
      </c>
      <c r="K39" s="102"/>
      <c r="L39" s="265" t="str">
        <f t="shared" si="52"/>
        <v/>
      </c>
      <c r="M39" s="267" t="str">
        <f t="shared" si="53"/>
        <v/>
      </c>
      <c r="N39" s="267" t="e">
        <f t="shared" si="54"/>
        <v>#VALUE!</v>
      </c>
      <c r="O39" s="268" t="str">
        <f>IFERROR(VLOOKUP(M39,Lista!$K$11:$L$19,2,0)," ")</f>
        <v xml:space="preserve"> </v>
      </c>
      <c r="P39" s="269" t="e">
        <f t="shared" si="55"/>
        <v>#VALUE!</v>
      </c>
      <c r="Q39" s="123"/>
      <c r="R39" s="125" t="str">
        <f t="shared" si="56"/>
        <v/>
      </c>
      <c r="S39" s="270" t="str">
        <f t="shared" si="57"/>
        <v/>
      </c>
      <c r="T39" s="106"/>
      <c r="U39" s="230"/>
      <c r="V39" s="98"/>
      <c r="W39" s="123" t="str">
        <f t="shared" si="58"/>
        <v>NULL</v>
      </c>
      <c r="X39" s="98"/>
      <c r="Y39" s="123" t="str">
        <f t="shared" si="59"/>
        <v>NULL</v>
      </c>
      <c r="Z39" s="103"/>
      <c r="AA39" s="98" t="str">
        <f t="shared" si="60"/>
        <v>NULL</v>
      </c>
      <c r="AB39" s="98"/>
      <c r="AC39" s="271" t="str">
        <f t="shared" si="61"/>
        <v/>
      </c>
      <c r="AD39" s="271" t="str">
        <f t="shared" si="62"/>
        <v/>
      </c>
      <c r="AE39" s="272" t="str">
        <f t="shared" si="63"/>
        <v>NULL</v>
      </c>
      <c r="AF39" s="98"/>
      <c r="AG39" s="286" t="str">
        <f t="shared" si="64"/>
        <v>NULL</v>
      </c>
      <c r="AH39" s="98"/>
      <c r="AI39" s="123" t="str">
        <f t="shared" si="65"/>
        <v xml:space="preserve"> </v>
      </c>
      <c r="AJ39" s="123" t="str">
        <f t="shared" si="66"/>
        <v/>
      </c>
      <c r="AK39" s="273" t="str">
        <f>IF(V39="INEXISTENTE","INEFECTIVO",IF(ISBLANK(AI)," ",IF(AJ39=1,"EFECTIVO",IF(AJ39=2,"CON DEFICIENCIAS",IF(AJ39=3,"INEFECTIVO"," ")))))</f>
        <v xml:space="preserve"> </v>
      </c>
      <c r="AL39" s="123" t="e">
        <f t="shared" si="67"/>
        <v>#VALUE!</v>
      </c>
      <c r="AM39" s="123" t="e">
        <f t="shared" si="68"/>
        <v>#VALUE!</v>
      </c>
      <c r="AN39" s="245"/>
      <c r="AO39" s="247"/>
      <c r="AP39" s="150"/>
      <c r="AQ39" s="231"/>
      <c r="AR39" s="234"/>
      <c r="AS39" s="120"/>
      <c r="AT39" s="234"/>
      <c r="AU39" s="120"/>
    </row>
    <row r="40" spans="1:47">
      <c r="A40" s="104"/>
      <c r="B40" s="276"/>
      <c r="C40" s="108"/>
      <c r="D40" s="285"/>
      <c r="E40" s="149"/>
      <c r="F40" s="110"/>
      <c r="G40" s="121"/>
      <c r="H40" s="121"/>
      <c r="I40" s="144"/>
      <c r="J40" s="265" t="str">
        <f t="shared" si="51"/>
        <v/>
      </c>
      <c r="K40" s="102"/>
      <c r="L40" s="265" t="str">
        <f t="shared" si="52"/>
        <v/>
      </c>
      <c r="M40" s="267" t="str">
        <f t="shared" si="53"/>
        <v/>
      </c>
      <c r="N40" s="267" t="e">
        <f t="shared" si="54"/>
        <v>#VALUE!</v>
      </c>
      <c r="O40" s="268" t="str">
        <f>IFERROR(VLOOKUP(M40,Lista!$K$11:$L$19,2,0)," ")</f>
        <v xml:space="preserve"> </v>
      </c>
      <c r="P40" s="269" t="e">
        <f t="shared" si="55"/>
        <v>#VALUE!</v>
      </c>
      <c r="Q40" s="123"/>
      <c r="R40" s="125" t="str">
        <f t="shared" si="56"/>
        <v/>
      </c>
      <c r="S40" s="270" t="str">
        <f t="shared" si="57"/>
        <v/>
      </c>
      <c r="T40" s="106"/>
      <c r="U40" s="230"/>
      <c r="V40" s="98"/>
      <c r="W40" s="123" t="str">
        <f t="shared" si="58"/>
        <v>NULL</v>
      </c>
      <c r="X40" s="98"/>
      <c r="Y40" s="123" t="str">
        <f t="shared" si="59"/>
        <v>NULL</v>
      </c>
      <c r="Z40" s="103"/>
      <c r="AA40" s="98" t="str">
        <f t="shared" si="60"/>
        <v>NULL</v>
      </c>
      <c r="AB40" s="98"/>
      <c r="AC40" s="271" t="str">
        <f t="shared" si="61"/>
        <v/>
      </c>
      <c r="AD40" s="271" t="str">
        <f t="shared" si="62"/>
        <v/>
      </c>
      <c r="AE40" s="272" t="str">
        <f t="shared" si="63"/>
        <v>NULL</v>
      </c>
      <c r="AF40" s="98"/>
      <c r="AG40" s="286" t="str">
        <f t="shared" si="64"/>
        <v>NULL</v>
      </c>
      <c r="AH40" s="98"/>
      <c r="AI40" s="123" t="str">
        <f t="shared" si="65"/>
        <v xml:space="preserve"> </v>
      </c>
      <c r="AJ40" s="123" t="str">
        <f t="shared" si="66"/>
        <v/>
      </c>
      <c r="AK40" s="273" t="str">
        <f>IF(V40="INEXISTENTE","INEFECTIVO",IF(ISBLANK(AI)," ",IF(AJ40=1,"EFECTIVO",IF(AJ40=2,"CON DEFICIENCIAS",IF(AJ40=3,"INEFECTIVO"," ")))))</f>
        <v xml:space="preserve"> </v>
      </c>
      <c r="AL40" s="123" t="e">
        <f t="shared" si="67"/>
        <v>#VALUE!</v>
      </c>
      <c r="AM40" s="123" t="e">
        <f t="shared" si="68"/>
        <v>#VALUE!</v>
      </c>
      <c r="AN40" s="245"/>
      <c r="AO40" s="247"/>
      <c r="AP40" s="150"/>
      <c r="AQ40" s="231"/>
      <c r="AR40" s="234"/>
      <c r="AS40" s="120"/>
      <c r="AT40" s="234"/>
      <c r="AU40" s="120"/>
    </row>
    <row r="41" spans="1:47">
      <c r="A41" s="104"/>
      <c r="B41" s="276"/>
      <c r="C41" s="108"/>
      <c r="D41" s="285"/>
      <c r="E41" s="149"/>
      <c r="F41" s="110"/>
      <c r="G41" s="121"/>
      <c r="H41" s="121"/>
      <c r="I41" s="144"/>
      <c r="J41" s="265" t="str">
        <f t="shared" si="51"/>
        <v/>
      </c>
      <c r="K41" s="102"/>
      <c r="L41" s="265" t="str">
        <f t="shared" si="52"/>
        <v/>
      </c>
      <c r="M41" s="267" t="str">
        <f t="shared" si="53"/>
        <v/>
      </c>
      <c r="N41" s="267" t="e">
        <f t="shared" si="54"/>
        <v>#VALUE!</v>
      </c>
      <c r="O41" s="268" t="str">
        <f>IFERROR(VLOOKUP(M41,Lista!$K$11:$L$19,2,0)," ")</f>
        <v xml:space="preserve"> </v>
      </c>
      <c r="P41" s="269" t="e">
        <f t="shared" si="55"/>
        <v>#VALUE!</v>
      </c>
      <c r="Q41" s="123"/>
      <c r="R41" s="125" t="str">
        <f t="shared" si="56"/>
        <v/>
      </c>
      <c r="S41" s="270" t="str">
        <f t="shared" si="57"/>
        <v/>
      </c>
      <c r="T41" s="106"/>
      <c r="U41" s="230"/>
      <c r="V41" s="98"/>
      <c r="W41" s="123" t="str">
        <f t="shared" si="58"/>
        <v>NULL</v>
      </c>
      <c r="X41" s="98"/>
      <c r="Y41" s="123" t="str">
        <f t="shared" si="59"/>
        <v>NULL</v>
      </c>
      <c r="Z41" s="103"/>
      <c r="AA41" s="98" t="str">
        <f t="shared" si="60"/>
        <v>NULL</v>
      </c>
      <c r="AB41" s="98"/>
      <c r="AC41" s="271" t="str">
        <f t="shared" si="61"/>
        <v/>
      </c>
      <c r="AD41" s="271" t="str">
        <f t="shared" si="62"/>
        <v/>
      </c>
      <c r="AE41" s="272" t="str">
        <f t="shared" si="63"/>
        <v>NULL</v>
      </c>
      <c r="AF41" s="98"/>
      <c r="AG41" s="286" t="str">
        <f t="shared" si="64"/>
        <v>NULL</v>
      </c>
      <c r="AH41" s="98"/>
      <c r="AI41" s="123" t="str">
        <f t="shared" si="65"/>
        <v xml:space="preserve"> </v>
      </c>
      <c r="AJ41" s="123" t="str">
        <f t="shared" si="66"/>
        <v/>
      </c>
      <c r="AK41" s="273" t="str">
        <f>IF(V41="INEXISTENTE","INEFECTIVO",IF(ISBLANK(AI)," ",IF(AJ41=1,"EFECTIVO",IF(AJ41=2,"CON DEFICIENCIAS",IF(AJ41=3,"INEFECTIVO"," ")))))</f>
        <v xml:space="preserve"> </v>
      </c>
      <c r="AL41" s="123" t="e">
        <f t="shared" si="67"/>
        <v>#VALUE!</v>
      </c>
      <c r="AM41" s="123" t="e">
        <f t="shared" si="68"/>
        <v>#VALUE!</v>
      </c>
      <c r="AN41" s="245"/>
      <c r="AO41" s="247"/>
      <c r="AP41" s="150"/>
      <c r="AQ41" s="231"/>
      <c r="AR41" s="234"/>
      <c r="AS41" s="120"/>
      <c r="AT41" s="234"/>
      <c r="AU41" s="120"/>
    </row>
    <row r="42" spans="1:47">
      <c r="A42" s="104"/>
      <c r="B42" s="276"/>
      <c r="C42" s="108"/>
      <c r="D42" s="285"/>
      <c r="E42" s="149"/>
      <c r="F42" s="110"/>
      <c r="G42" s="121"/>
      <c r="H42" s="121"/>
      <c r="I42" s="144"/>
      <c r="J42" s="265" t="str">
        <f t="shared" si="51"/>
        <v/>
      </c>
      <c r="K42" s="102"/>
      <c r="L42" s="265" t="str">
        <f t="shared" si="52"/>
        <v/>
      </c>
      <c r="M42" s="267" t="str">
        <f t="shared" si="53"/>
        <v/>
      </c>
      <c r="N42" s="267" t="e">
        <f t="shared" si="54"/>
        <v>#VALUE!</v>
      </c>
      <c r="O42" s="268" t="str">
        <f>IFERROR(VLOOKUP(M42,Lista!$K$11:$L$19,2,0)," ")</f>
        <v xml:space="preserve"> </v>
      </c>
      <c r="P42" s="269" t="e">
        <f t="shared" si="55"/>
        <v>#VALUE!</v>
      </c>
      <c r="Q42" s="123"/>
      <c r="R42" s="125" t="str">
        <f t="shared" si="56"/>
        <v/>
      </c>
      <c r="S42" s="270" t="str">
        <f t="shared" si="57"/>
        <v/>
      </c>
      <c r="T42" s="106"/>
      <c r="U42" s="230"/>
      <c r="V42" s="98"/>
      <c r="W42" s="123" t="str">
        <f t="shared" si="58"/>
        <v>NULL</v>
      </c>
      <c r="X42" s="98"/>
      <c r="Y42" s="123" t="str">
        <f t="shared" si="59"/>
        <v>NULL</v>
      </c>
      <c r="Z42" s="103"/>
      <c r="AA42" s="98" t="str">
        <f t="shared" si="60"/>
        <v>NULL</v>
      </c>
      <c r="AB42" s="98"/>
      <c r="AC42" s="271" t="str">
        <f t="shared" si="61"/>
        <v/>
      </c>
      <c r="AD42" s="271" t="str">
        <f t="shared" si="62"/>
        <v/>
      </c>
      <c r="AE42" s="272" t="str">
        <f t="shared" si="63"/>
        <v>NULL</v>
      </c>
      <c r="AF42" s="98"/>
      <c r="AG42" s="286" t="str">
        <f t="shared" si="64"/>
        <v>NULL</v>
      </c>
      <c r="AH42" s="98"/>
      <c r="AI42" s="123" t="str">
        <f t="shared" si="65"/>
        <v xml:space="preserve"> </v>
      </c>
      <c r="AJ42" s="123" t="str">
        <f t="shared" si="66"/>
        <v/>
      </c>
      <c r="AK42" s="273" t="str">
        <f>IF(V42="INEXISTENTE","INEFECTIVO",IF(ISBLANK(AI)," ",IF(AJ42=1,"EFECTIVO",IF(AJ42=2,"CON DEFICIENCIAS",IF(AJ42=3,"INEFECTIVO"," ")))))</f>
        <v xml:space="preserve"> </v>
      </c>
      <c r="AL42" s="123" t="e">
        <f t="shared" si="67"/>
        <v>#VALUE!</v>
      </c>
      <c r="AM42" s="123" t="e">
        <f t="shared" si="68"/>
        <v>#VALUE!</v>
      </c>
      <c r="AN42" s="245"/>
      <c r="AO42" s="247"/>
      <c r="AP42" s="150"/>
      <c r="AQ42" s="231"/>
      <c r="AR42" s="234"/>
      <c r="AS42" s="120"/>
      <c r="AT42" s="234"/>
      <c r="AU42" s="120"/>
    </row>
    <row r="43" spans="1:47">
      <c r="A43" s="104"/>
      <c r="B43" s="276"/>
      <c r="C43" s="108"/>
      <c r="D43" s="285"/>
      <c r="E43" s="149"/>
      <c r="F43" s="110"/>
      <c r="G43" s="121"/>
      <c r="H43" s="121"/>
      <c r="I43" s="144"/>
      <c r="J43" s="265" t="str">
        <f t="shared" si="51"/>
        <v/>
      </c>
      <c r="K43" s="102"/>
      <c r="L43" s="265" t="str">
        <f t="shared" si="52"/>
        <v/>
      </c>
      <c r="M43" s="267" t="str">
        <f t="shared" si="53"/>
        <v/>
      </c>
      <c r="N43" s="267" t="e">
        <f t="shared" si="54"/>
        <v>#VALUE!</v>
      </c>
      <c r="O43" s="268" t="str">
        <f>IFERROR(VLOOKUP(M43,Lista!$K$11:$L$19,2,0)," ")</f>
        <v xml:space="preserve"> </v>
      </c>
      <c r="P43" s="269" t="e">
        <f t="shared" si="55"/>
        <v>#VALUE!</v>
      </c>
      <c r="Q43" s="123"/>
      <c r="R43" s="125" t="str">
        <f t="shared" si="56"/>
        <v/>
      </c>
      <c r="S43" s="270" t="str">
        <f t="shared" si="57"/>
        <v/>
      </c>
      <c r="T43" s="106"/>
      <c r="U43" s="230"/>
      <c r="V43" s="98"/>
      <c r="W43" s="123" t="str">
        <f t="shared" si="58"/>
        <v>NULL</v>
      </c>
      <c r="X43" s="98"/>
      <c r="Y43" s="123" t="str">
        <f t="shared" si="59"/>
        <v>NULL</v>
      </c>
      <c r="Z43" s="103"/>
      <c r="AA43" s="98" t="str">
        <f t="shared" si="60"/>
        <v>NULL</v>
      </c>
      <c r="AB43" s="98"/>
      <c r="AC43" s="271" t="str">
        <f t="shared" si="61"/>
        <v/>
      </c>
      <c r="AD43" s="271" t="str">
        <f t="shared" si="62"/>
        <v/>
      </c>
      <c r="AE43" s="272" t="str">
        <f t="shared" si="63"/>
        <v>NULL</v>
      </c>
      <c r="AF43" s="98"/>
      <c r="AG43" s="286" t="str">
        <f t="shared" si="64"/>
        <v>NULL</v>
      </c>
      <c r="AH43" s="98"/>
      <c r="AI43" s="123" t="str">
        <f t="shared" si="65"/>
        <v xml:space="preserve"> </v>
      </c>
      <c r="AJ43" s="123" t="str">
        <f t="shared" si="66"/>
        <v/>
      </c>
      <c r="AK43" s="273" t="str">
        <f>IF(V43="INEXISTENTE","INEFECTIVO",IF(ISBLANK(AI)," ",IF(AJ43=1,"EFECTIVO",IF(AJ43=2,"CON DEFICIENCIAS",IF(AJ43=3,"INEFECTIVO"," ")))))</f>
        <v xml:space="preserve"> </v>
      </c>
      <c r="AL43" s="123" t="e">
        <f t="shared" si="67"/>
        <v>#VALUE!</v>
      </c>
      <c r="AM43" s="123" t="e">
        <f t="shared" si="68"/>
        <v>#VALUE!</v>
      </c>
      <c r="AN43" s="245"/>
      <c r="AO43" s="247"/>
      <c r="AP43" s="150"/>
      <c r="AQ43" s="231"/>
      <c r="AR43" s="234"/>
      <c r="AS43" s="120"/>
      <c r="AT43" s="234"/>
      <c r="AU43" s="120"/>
    </row>
    <row r="44" spans="1:47">
      <c r="A44" s="104"/>
      <c r="B44" s="276"/>
      <c r="C44" s="108"/>
      <c r="D44" s="285"/>
      <c r="E44" s="149"/>
      <c r="F44" s="110"/>
      <c r="G44" s="121"/>
      <c r="H44" s="121"/>
      <c r="I44" s="144"/>
      <c r="J44" s="265" t="str">
        <f t="shared" si="51"/>
        <v/>
      </c>
      <c r="K44" s="102"/>
      <c r="L44" s="265" t="str">
        <f t="shared" si="52"/>
        <v/>
      </c>
      <c r="M44" s="267" t="str">
        <f t="shared" si="53"/>
        <v/>
      </c>
      <c r="N44" s="267" t="e">
        <f t="shared" si="54"/>
        <v>#VALUE!</v>
      </c>
      <c r="O44" s="268" t="str">
        <f>IFERROR(VLOOKUP(M44,Lista!$K$11:$L$19,2,0)," ")</f>
        <v xml:space="preserve"> </v>
      </c>
      <c r="P44" s="269" t="e">
        <f t="shared" si="55"/>
        <v>#VALUE!</v>
      </c>
      <c r="Q44" s="123"/>
      <c r="R44" s="125" t="str">
        <f t="shared" si="56"/>
        <v/>
      </c>
      <c r="S44" s="270" t="str">
        <f t="shared" si="57"/>
        <v/>
      </c>
      <c r="T44" s="106"/>
      <c r="U44" s="230"/>
      <c r="V44" s="98"/>
      <c r="W44" s="123" t="str">
        <f t="shared" si="58"/>
        <v>NULL</v>
      </c>
      <c r="X44" s="98"/>
      <c r="Y44" s="123" t="str">
        <f t="shared" si="59"/>
        <v>NULL</v>
      </c>
      <c r="Z44" s="103"/>
      <c r="AA44" s="98" t="str">
        <f t="shared" si="60"/>
        <v>NULL</v>
      </c>
      <c r="AB44" s="98"/>
      <c r="AC44" s="271" t="str">
        <f t="shared" si="61"/>
        <v/>
      </c>
      <c r="AD44" s="271" t="str">
        <f t="shared" si="62"/>
        <v/>
      </c>
      <c r="AE44" s="272" t="str">
        <f t="shared" si="63"/>
        <v>NULL</v>
      </c>
      <c r="AF44" s="98"/>
      <c r="AG44" s="286" t="str">
        <f t="shared" si="64"/>
        <v>NULL</v>
      </c>
      <c r="AH44" s="98"/>
      <c r="AI44" s="123" t="str">
        <f t="shared" si="65"/>
        <v xml:space="preserve"> </v>
      </c>
      <c r="AJ44" s="123" t="str">
        <f t="shared" si="66"/>
        <v/>
      </c>
      <c r="AK44" s="273" t="str">
        <f>IF(V44="INEXISTENTE","INEFECTIVO",IF(ISBLANK(AI)," ",IF(AJ44=1,"EFECTIVO",IF(AJ44=2,"CON DEFICIENCIAS",IF(AJ44=3,"INEFECTIVO"," ")))))</f>
        <v xml:space="preserve"> </v>
      </c>
      <c r="AL44" s="123" t="e">
        <f t="shared" si="67"/>
        <v>#VALUE!</v>
      </c>
      <c r="AM44" s="123" t="e">
        <f t="shared" si="68"/>
        <v>#VALUE!</v>
      </c>
      <c r="AN44" s="245"/>
      <c r="AO44" s="247"/>
      <c r="AP44" s="150"/>
      <c r="AQ44" s="231"/>
      <c r="AR44" s="234"/>
      <c r="AS44" s="120"/>
      <c r="AT44" s="234"/>
      <c r="AU44" s="120"/>
    </row>
    <row r="45" spans="1:47">
      <c r="A45" s="104"/>
      <c r="B45" s="276"/>
      <c r="C45" s="108"/>
      <c r="D45" s="285"/>
      <c r="E45" s="149"/>
      <c r="F45" s="110"/>
      <c r="G45" s="121"/>
      <c r="H45" s="121"/>
      <c r="I45" s="144"/>
      <c r="J45" s="265" t="str">
        <f t="shared" si="51"/>
        <v/>
      </c>
      <c r="K45" s="102"/>
      <c r="L45" s="265" t="str">
        <f t="shared" si="52"/>
        <v/>
      </c>
      <c r="M45" s="267" t="str">
        <f t="shared" si="53"/>
        <v/>
      </c>
      <c r="N45" s="267" t="e">
        <f t="shared" si="54"/>
        <v>#VALUE!</v>
      </c>
      <c r="O45" s="268" t="str">
        <f>IFERROR(VLOOKUP(M45,Lista!$K$11:$L$19,2,0)," ")</f>
        <v xml:space="preserve"> </v>
      </c>
      <c r="P45" s="269" t="e">
        <f t="shared" si="55"/>
        <v>#VALUE!</v>
      </c>
      <c r="Q45" s="123"/>
      <c r="R45" s="125" t="str">
        <f t="shared" si="56"/>
        <v/>
      </c>
      <c r="S45" s="270" t="str">
        <f t="shared" si="57"/>
        <v/>
      </c>
      <c r="T45" s="106"/>
      <c r="U45" s="230"/>
      <c r="V45" s="98"/>
      <c r="W45" s="123" t="str">
        <f t="shared" si="58"/>
        <v>NULL</v>
      </c>
      <c r="X45" s="98"/>
      <c r="Y45" s="123" t="str">
        <f t="shared" si="59"/>
        <v>NULL</v>
      </c>
      <c r="Z45" s="103"/>
      <c r="AA45" s="98" t="str">
        <f t="shared" si="60"/>
        <v>NULL</v>
      </c>
      <c r="AB45" s="98"/>
      <c r="AC45" s="271" t="str">
        <f t="shared" si="61"/>
        <v/>
      </c>
      <c r="AD45" s="271" t="str">
        <f t="shared" si="62"/>
        <v/>
      </c>
      <c r="AE45" s="272" t="str">
        <f t="shared" si="63"/>
        <v>NULL</v>
      </c>
      <c r="AF45" s="98"/>
      <c r="AG45" s="286" t="str">
        <f t="shared" si="64"/>
        <v>NULL</v>
      </c>
      <c r="AH45" s="98"/>
      <c r="AI45" s="123" t="str">
        <f t="shared" si="65"/>
        <v xml:space="preserve"> </v>
      </c>
      <c r="AJ45" s="123" t="str">
        <f t="shared" si="66"/>
        <v/>
      </c>
      <c r="AK45" s="273" t="str">
        <f>IF(V45="INEXISTENTE","INEFECTIVO",IF(ISBLANK(AI)," ",IF(AJ45=1,"EFECTIVO",IF(AJ45=2,"CON DEFICIENCIAS",IF(AJ45=3,"INEFECTIVO"," ")))))</f>
        <v xml:space="preserve"> </v>
      </c>
      <c r="AL45" s="123" t="e">
        <f t="shared" si="67"/>
        <v>#VALUE!</v>
      </c>
      <c r="AM45" s="123" t="e">
        <f t="shared" si="68"/>
        <v>#VALUE!</v>
      </c>
      <c r="AN45" s="245"/>
      <c r="AO45" s="247"/>
      <c r="AP45" s="150"/>
      <c r="AQ45" s="231"/>
      <c r="AR45" s="234"/>
      <c r="AS45" s="120"/>
      <c r="AT45" s="234"/>
      <c r="AU45" s="120"/>
    </row>
    <row r="46" spans="1:47">
      <c r="A46" s="104"/>
      <c r="B46" s="276"/>
      <c r="C46" s="108"/>
      <c r="D46" s="285"/>
      <c r="E46" s="149"/>
      <c r="F46" s="110"/>
      <c r="G46" s="121"/>
      <c r="H46" s="121"/>
      <c r="I46" s="144"/>
      <c r="J46" s="265" t="str">
        <f t="shared" si="51"/>
        <v/>
      </c>
      <c r="K46" s="102"/>
      <c r="L46" s="265" t="str">
        <f t="shared" si="52"/>
        <v/>
      </c>
      <c r="M46" s="267" t="str">
        <f t="shared" si="53"/>
        <v/>
      </c>
      <c r="N46" s="267" t="e">
        <f t="shared" si="54"/>
        <v>#VALUE!</v>
      </c>
      <c r="O46" s="268" t="str">
        <f>IFERROR(VLOOKUP(M46,Lista!$K$11:$L$19,2,0)," ")</f>
        <v xml:space="preserve"> </v>
      </c>
      <c r="P46" s="269" t="e">
        <f t="shared" si="55"/>
        <v>#VALUE!</v>
      </c>
      <c r="Q46" s="123"/>
      <c r="R46" s="125" t="str">
        <f t="shared" si="56"/>
        <v/>
      </c>
      <c r="S46" s="270" t="str">
        <f t="shared" si="57"/>
        <v/>
      </c>
      <c r="T46" s="106"/>
      <c r="U46" s="230"/>
      <c r="V46" s="98"/>
      <c r="W46" s="123" t="str">
        <f t="shared" si="58"/>
        <v>NULL</v>
      </c>
      <c r="X46" s="98"/>
      <c r="Y46" s="123" t="str">
        <f t="shared" si="59"/>
        <v>NULL</v>
      </c>
      <c r="Z46" s="103"/>
      <c r="AA46" s="98" t="str">
        <f t="shared" si="60"/>
        <v>NULL</v>
      </c>
      <c r="AB46" s="98"/>
      <c r="AC46" s="271" t="str">
        <f t="shared" si="61"/>
        <v/>
      </c>
      <c r="AD46" s="271" t="str">
        <f t="shared" si="62"/>
        <v/>
      </c>
      <c r="AE46" s="272" t="str">
        <f t="shared" si="63"/>
        <v>NULL</v>
      </c>
      <c r="AF46" s="98"/>
      <c r="AG46" s="286" t="str">
        <f t="shared" si="64"/>
        <v>NULL</v>
      </c>
      <c r="AH46" s="98"/>
      <c r="AI46" s="123" t="str">
        <f t="shared" si="65"/>
        <v xml:space="preserve"> </v>
      </c>
      <c r="AJ46" s="123" t="str">
        <f t="shared" si="66"/>
        <v/>
      </c>
      <c r="AK46" s="273" t="str">
        <f>IF(V46="INEXISTENTE","INEFECTIVO",IF(ISBLANK(AI)," ",IF(AJ46=1,"EFECTIVO",IF(AJ46=2,"CON DEFICIENCIAS",IF(AJ46=3,"INEFECTIVO"," ")))))</f>
        <v xml:space="preserve"> </v>
      </c>
      <c r="AL46" s="123" t="e">
        <f t="shared" si="67"/>
        <v>#VALUE!</v>
      </c>
      <c r="AM46" s="123" t="e">
        <f t="shared" si="68"/>
        <v>#VALUE!</v>
      </c>
      <c r="AN46" s="245"/>
      <c r="AO46" s="247"/>
      <c r="AP46" s="150"/>
      <c r="AQ46" s="231"/>
      <c r="AR46" s="234"/>
      <c r="AS46" s="120"/>
      <c r="AT46" s="234"/>
      <c r="AU46" s="120"/>
    </row>
    <row r="47" spans="1:47">
      <c r="A47" s="104"/>
      <c r="B47" s="276"/>
      <c r="C47" s="108"/>
      <c r="D47" s="285"/>
      <c r="E47" s="149"/>
      <c r="F47" s="110"/>
      <c r="G47" s="121"/>
      <c r="H47" s="121"/>
      <c r="I47" s="144"/>
      <c r="J47" s="265" t="str">
        <f t="shared" si="51"/>
        <v/>
      </c>
      <c r="K47" s="102"/>
      <c r="L47" s="265" t="str">
        <f t="shared" si="52"/>
        <v/>
      </c>
      <c r="M47" s="267" t="str">
        <f t="shared" si="53"/>
        <v/>
      </c>
      <c r="N47" s="267" t="e">
        <f t="shared" si="54"/>
        <v>#VALUE!</v>
      </c>
      <c r="O47" s="268" t="str">
        <f>IFERROR(VLOOKUP(M47,Lista!$K$11:$L$19,2,0)," ")</f>
        <v xml:space="preserve"> </v>
      </c>
      <c r="P47" s="269" t="e">
        <f t="shared" si="55"/>
        <v>#VALUE!</v>
      </c>
      <c r="Q47" s="123"/>
      <c r="R47" s="125" t="str">
        <f t="shared" si="56"/>
        <v/>
      </c>
      <c r="S47" s="270" t="str">
        <f t="shared" si="57"/>
        <v/>
      </c>
      <c r="T47" s="106"/>
      <c r="U47" s="230"/>
      <c r="V47" s="98"/>
      <c r="W47" s="123" t="str">
        <f t="shared" si="58"/>
        <v>NULL</v>
      </c>
      <c r="X47" s="98"/>
      <c r="Y47" s="123" t="str">
        <f t="shared" si="59"/>
        <v>NULL</v>
      </c>
      <c r="Z47" s="103"/>
      <c r="AA47" s="98" t="str">
        <f t="shared" si="60"/>
        <v>NULL</v>
      </c>
      <c r="AB47" s="98"/>
      <c r="AC47" s="271" t="str">
        <f t="shared" si="61"/>
        <v/>
      </c>
      <c r="AD47" s="271" t="str">
        <f t="shared" si="62"/>
        <v/>
      </c>
      <c r="AE47" s="272" t="str">
        <f t="shared" si="63"/>
        <v>NULL</v>
      </c>
      <c r="AF47" s="98"/>
      <c r="AG47" s="286" t="str">
        <f t="shared" si="64"/>
        <v>NULL</v>
      </c>
      <c r="AH47" s="98"/>
      <c r="AI47" s="123" t="str">
        <f t="shared" si="65"/>
        <v xml:space="preserve"> </v>
      </c>
      <c r="AJ47" s="123" t="str">
        <f t="shared" si="66"/>
        <v/>
      </c>
      <c r="AK47" s="273" t="str">
        <f>IF(V47="INEXISTENTE","INEFECTIVO",IF(ISBLANK(AI)," ",IF(AJ47=1,"EFECTIVO",IF(AJ47=2,"CON DEFICIENCIAS",IF(AJ47=3,"INEFECTIVO"," ")))))</f>
        <v xml:space="preserve"> </v>
      </c>
      <c r="AL47" s="123" t="e">
        <f t="shared" si="67"/>
        <v>#VALUE!</v>
      </c>
      <c r="AM47" s="123" t="e">
        <f t="shared" si="68"/>
        <v>#VALUE!</v>
      </c>
      <c r="AN47" s="245"/>
      <c r="AO47" s="247"/>
      <c r="AP47" s="150"/>
      <c r="AQ47" s="231"/>
      <c r="AR47" s="234"/>
      <c r="AS47" s="120"/>
      <c r="AT47" s="234"/>
      <c r="AU47" s="120"/>
    </row>
    <row r="48" spans="1:47">
      <c r="A48" s="104"/>
      <c r="B48" s="276"/>
      <c r="C48" s="108"/>
      <c r="D48" s="285"/>
      <c r="E48" s="149"/>
      <c r="F48" s="110"/>
      <c r="G48" s="121"/>
      <c r="H48" s="121"/>
      <c r="I48" s="144"/>
      <c r="J48" s="265" t="str">
        <f t="shared" si="51"/>
        <v/>
      </c>
      <c r="K48" s="102"/>
      <c r="L48" s="265" t="str">
        <f t="shared" si="52"/>
        <v/>
      </c>
      <c r="M48" s="267" t="str">
        <f t="shared" si="53"/>
        <v/>
      </c>
      <c r="N48" s="267" t="e">
        <f t="shared" si="54"/>
        <v>#VALUE!</v>
      </c>
      <c r="O48" s="268" t="str">
        <f>IFERROR(VLOOKUP(M48,Lista!$K$11:$L$19,2,0)," ")</f>
        <v xml:space="preserve"> </v>
      </c>
      <c r="P48" s="269" t="e">
        <f t="shared" si="55"/>
        <v>#VALUE!</v>
      </c>
      <c r="Q48" s="123"/>
      <c r="R48" s="125" t="str">
        <f t="shared" si="56"/>
        <v/>
      </c>
      <c r="S48" s="270" t="str">
        <f t="shared" si="57"/>
        <v/>
      </c>
      <c r="T48" s="106"/>
      <c r="U48" s="230"/>
      <c r="V48" s="98"/>
      <c r="W48" s="123" t="str">
        <f t="shared" si="58"/>
        <v>NULL</v>
      </c>
      <c r="X48" s="98"/>
      <c r="Y48" s="123" t="str">
        <f t="shared" si="59"/>
        <v>NULL</v>
      </c>
      <c r="Z48" s="103"/>
      <c r="AA48" s="98" t="str">
        <f t="shared" si="60"/>
        <v>NULL</v>
      </c>
      <c r="AB48" s="98"/>
      <c r="AC48" s="271" t="str">
        <f t="shared" si="61"/>
        <v/>
      </c>
      <c r="AD48" s="271" t="str">
        <f t="shared" si="62"/>
        <v/>
      </c>
      <c r="AE48" s="272" t="str">
        <f t="shared" si="63"/>
        <v>NULL</v>
      </c>
      <c r="AF48" s="98"/>
      <c r="AG48" s="286" t="str">
        <f t="shared" si="64"/>
        <v>NULL</v>
      </c>
      <c r="AH48" s="98"/>
      <c r="AI48" s="123" t="str">
        <f t="shared" si="65"/>
        <v xml:space="preserve"> </v>
      </c>
      <c r="AJ48" s="123" t="str">
        <f t="shared" si="66"/>
        <v/>
      </c>
      <c r="AK48" s="273" t="str">
        <f>IF(V48="INEXISTENTE","INEFECTIVO",IF(ISBLANK(AI)," ",IF(AJ48=1,"EFECTIVO",IF(AJ48=2,"CON DEFICIENCIAS",IF(AJ48=3,"INEFECTIVO"," ")))))</f>
        <v xml:space="preserve"> </v>
      </c>
      <c r="AL48" s="123" t="e">
        <f t="shared" si="67"/>
        <v>#VALUE!</v>
      </c>
      <c r="AM48" s="123" t="e">
        <f t="shared" si="68"/>
        <v>#VALUE!</v>
      </c>
      <c r="AN48" s="245"/>
      <c r="AO48" s="247"/>
      <c r="AP48" s="150"/>
      <c r="AQ48" s="231"/>
      <c r="AR48" s="234"/>
      <c r="AS48" s="120"/>
      <c r="AT48" s="234"/>
      <c r="AU48" s="120"/>
    </row>
    <row r="49" spans="1:47">
      <c r="A49" s="104"/>
      <c r="B49" s="276"/>
      <c r="C49" s="108"/>
      <c r="D49" s="285"/>
      <c r="E49" s="149"/>
      <c r="F49" s="110"/>
      <c r="G49" s="121"/>
      <c r="H49" s="121"/>
      <c r="I49" s="144"/>
      <c r="J49" s="265" t="str">
        <f t="shared" si="51"/>
        <v/>
      </c>
      <c r="K49" s="102"/>
      <c r="L49" s="265" t="str">
        <f t="shared" si="52"/>
        <v/>
      </c>
      <c r="M49" s="267" t="str">
        <f t="shared" si="53"/>
        <v/>
      </c>
      <c r="N49" s="267" t="e">
        <f t="shared" si="54"/>
        <v>#VALUE!</v>
      </c>
      <c r="O49" s="268" t="str">
        <f>IFERROR(VLOOKUP(M49,Lista!$K$11:$L$19,2,0)," ")</f>
        <v xml:space="preserve"> </v>
      </c>
      <c r="P49" s="269" t="e">
        <f t="shared" si="55"/>
        <v>#VALUE!</v>
      </c>
      <c r="Q49" s="123"/>
      <c r="R49" s="125" t="str">
        <f t="shared" si="56"/>
        <v/>
      </c>
      <c r="S49" s="270" t="str">
        <f t="shared" si="57"/>
        <v/>
      </c>
      <c r="T49" s="106"/>
      <c r="U49" s="230"/>
      <c r="V49" s="98"/>
      <c r="W49" s="123" t="str">
        <f t="shared" si="58"/>
        <v>NULL</v>
      </c>
      <c r="X49" s="98"/>
      <c r="Y49" s="123" t="str">
        <f t="shared" si="59"/>
        <v>NULL</v>
      </c>
      <c r="Z49" s="103"/>
      <c r="AA49" s="98" t="str">
        <f t="shared" si="60"/>
        <v>NULL</v>
      </c>
      <c r="AB49" s="98"/>
      <c r="AC49" s="271" t="str">
        <f t="shared" si="61"/>
        <v/>
      </c>
      <c r="AD49" s="271" t="str">
        <f t="shared" si="62"/>
        <v/>
      </c>
      <c r="AE49" s="272" t="str">
        <f t="shared" si="63"/>
        <v>NULL</v>
      </c>
      <c r="AF49" s="98"/>
      <c r="AG49" s="286" t="str">
        <f t="shared" si="64"/>
        <v>NULL</v>
      </c>
      <c r="AH49" s="98"/>
      <c r="AI49" s="123" t="str">
        <f t="shared" si="65"/>
        <v xml:space="preserve"> </v>
      </c>
      <c r="AJ49" s="123" t="str">
        <f t="shared" si="66"/>
        <v/>
      </c>
      <c r="AK49" s="273" t="str">
        <f>IF(V49="INEXISTENTE","INEFECTIVO",IF(ISBLANK(AI)," ",IF(AJ49=1,"EFECTIVO",IF(AJ49=2,"CON DEFICIENCIAS",IF(AJ49=3,"INEFECTIVO"," ")))))</f>
        <v xml:space="preserve"> </v>
      </c>
      <c r="AL49" s="123" t="e">
        <f t="shared" si="67"/>
        <v>#VALUE!</v>
      </c>
      <c r="AM49" s="123" t="e">
        <f t="shared" si="68"/>
        <v>#VALUE!</v>
      </c>
      <c r="AN49" s="245"/>
      <c r="AO49" s="247"/>
      <c r="AP49" s="150"/>
      <c r="AQ49" s="231"/>
      <c r="AR49" s="234"/>
      <c r="AS49" s="120"/>
      <c r="AT49" s="234"/>
      <c r="AU49" s="120"/>
    </row>
    <row r="50" spans="1:47">
      <c r="A50" s="104"/>
      <c r="B50" s="276"/>
      <c r="C50" s="108"/>
      <c r="D50" s="285"/>
      <c r="E50" s="149"/>
      <c r="F50" s="110"/>
      <c r="G50" s="121"/>
      <c r="H50" s="121"/>
      <c r="I50" s="144"/>
      <c r="J50" s="265" t="str">
        <f t="shared" si="51"/>
        <v/>
      </c>
      <c r="K50" s="102"/>
      <c r="L50" s="265" t="str">
        <f t="shared" si="52"/>
        <v/>
      </c>
      <c r="M50" s="267" t="str">
        <f t="shared" si="53"/>
        <v/>
      </c>
      <c r="N50" s="267" t="e">
        <f t="shared" si="54"/>
        <v>#VALUE!</v>
      </c>
      <c r="O50" s="268" t="str">
        <f>IFERROR(VLOOKUP(M50,Lista!$K$11:$L$19,2,0)," ")</f>
        <v xml:space="preserve"> </v>
      </c>
      <c r="P50" s="269" t="e">
        <f t="shared" si="55"/>
        <v>#VALUE!</v>
      </c>
      <c r="Q50" s="123"/>
      <c r="R50" s="125" t="str">
        <f t="shared" si="56"/>
        <v/>
      </c>
      <c r="S50" s="270" t="str">
        <f t="shared" si="57"/>
        <v/>
      </c>
      <c r="T50" s="106"/>
      <c r="U50" s="230"/>
      <c r="V50" s="98"/>
      <c r="W50" s="123" t="str">
        <f t="shared" si="58"/>
        <v>NULL</v>
      </c>
      <c r="X50" s="98"/>
      <c r="Y50" s="123" t="str">
        <f t="shared" si="59"/>
        <v>NULL</v>
      </c>
      <c r="Z50" s="103"/>
      <c r="AA50" s="98" t="str">
        <f t="shared" si="60"/>
        <v>NULL</v>
      </c>
      <c r="AB50" s="98"/>
      <c r="AC50" s="271" t="str">
        <f t="shared" si="61"/>
        <v/>
      </c>
      <c r="AD50" s="271" t="str">
        <f t="shared" si="62"/>
        <v/>
      </c>
      <c r="AE50" s="272" t="str">
        <f t="shared" si="63"/>
        <v>NULL</v>
      </c>
      <c r="AF50" s="98"/>
      <c r="AG50" s="286" t="str">
        <f t="shared" si="64"/>
        <v>NULL</v>
      </c>
      <c r="AH50" s="98"/>
      <c r="AI50" s="123" t="str">
        <f t="shared" si="65"/>
        <v xml:space="preserve"> </v>
      </c>
      <c r="AJ50" s="123" t="str">
        <f t="shared" si="66"/>
        <v/>
      </c>
      <c r="AK50" s="273" t="str">
        <f>IF(V50="INEXISTENTE","INEFECTIVO",IF(ISBLANK(AI)," ",IF(AJ50=1,"EFECTIVO",IF(AJ50=2,"CON DEFICIENCIAS",IF(AJ50=3,"INEFECTIVO"," ")))))</f>
        <v xml:space="preserve"> </v>
      </c>
      <c r="AL50" s="123" t="e">
        <f t="shared" si="67"/>
        <v>#VALUE!</v>
      </c>
      <c r="AM50" s="123" t="e">
        <f t="shared" si="68"/>
        <v>#VALUE!</v>
      </c>
      <c r="AN50" s="245"/>
      <c r="AO50" s="247"/>
      <c r="AP50" s="150"/>
      <c r="AQ50" s="231"/>
      <c r="AR50" s="234"/>
      <c r="AS50" s="120"/>
      <c r="AT50" s="234"/>
      <c r="AU50" s="120"/>
    </row>
    <row r="51" spans="1:47">
      <c r="A51" s="104"/>
      <c r="B51" s="276"/>
      <c r="C51" s="108"/>
      <c r="D51" s="285"/>
      <c r="E51" s="149"/>
      <c r="F51" s="110"/>
      <c r="G51" s="121"/>
      <c r="H51" s="121"/>
      <c r="I51" s="144"/>
      <c r="J51" s="265" t="str">
        <f t="shared" si="51"/>
        <v/>
      </c>
      <c r="K51" s="102"/>
      <c r="L51" s="265" t="str">
        <f t="shared" si="52"/>
        <v/>
      </c>
      <c r="M51" s="267" t="str">
        <f t="shared" si="53"/>
        <v/>
      </c>
      <c r="N51" s="267" t="e">
        <f t="shared" si="54"/>
        <v>#VALUE!</v>
      </c>
      <c r="O51" s="268" t="str">
        <f>IFERROR(VLOOKUP(M51,Lista!$K$11:$L$19,2,0)," ")</f>
        <v xml:space="preserve"> </v>
      </c>
      <c r="P51" s="269" t="e">
        <f t="shared" si="55"/>
        <v>#VALUE!</v>
      </c>
      <c r="Q51" s="123"/>
      <c r="R51" s="125" t="str">
        <f t="shared" si="56"/>
        <v/>
      </c>
      <c r="S51" s="270" t="str">
        <f t="shared" si="57"/>
        <v/>
      </c>
      <c r="T51" s="106"/>
      <c r="U51" s="230"/>
      <c r="V51" s="98"/>
      <c r="W51" s="123" t="str">
        <f t="shared" si="58"/>
        <v>NULL</v>
      </c>
      <c r="X51" s="98"/>
      <c r="Y51" s="123" t="str">
        <f t="shared" si="59"/>
        <v>NULL</v>
      </c>
      <c r="Z51" s="103"/>
      <c r="AA51" s="98" t="str">
        <f t="shared" si="60"/>
        <v>NULL</v>
      </c>
      <c r="AB51" s="98"/>
      <c r="AC51" s="271" t="str">
        <f t="shared" si="61"/>
        <v/>
      </c>
      <c r="AD51" s="271" t="str">
        <f t="shared" si="62"/>
        <v/>
      </c>
      <c r="AE51" s="272" t="str">
        <f t="shared" si="63"/>
        <v>NULL</v>
      </c>
      <c r="AF51" s="98"/>
      <c r="AG51" s="286" t="str">
        <f t="shared" si="64"/>
        <v>NULL</v>
      </c>
      <c r="AH51" s="98"/>
      <c r="AI51" s="123" t="str">
        <f t="shared" si="65"/>
        <v xml:space="preserve"> </v>
      </c>
      <c r="AJ51" s="123" t="str">
        <f t="shared" si="66"/>
        <v/>
      </c>
      <c r="AK51" s="273" t="str">
        <f>IF(V51="INEXISTENTE","INEFECTIVO",IF(ISBLANK(AI)," ",IF(AJ51=1,"EFECTIVO",IF(AJ51=2,"CON DEFICIENCIAS",IF(AJ51=3,"INEFECTIVO"," ")))))</f>
        <v xml:space="preserve"> </v>
      </c>
      <c r="AL51" s="123" t="e">
        <f t="shared" si="67"/>
        <v>#VALUE!</v>
      </c>
      <c r="AM51" s="123" t="e">
        <f t="shared" si="68"/>
        <v>#VALUE!</v>
      </c>
      <c r="AN51" s="245"/>
      <c r="AO51" s="247"/>
      <c r="AP51" s="150"/>
      <c r="AQ51" s="231"/>
      <c r="AR51" s="234"/>
      <c r="AS51" s="120"/>
      <c r="AT51" s="234"/>
      <c r="AU51" s="120"/>
    </row>
    <row r="52" spans="1:47">
      <c r="I52" s="88"/>
    </row>
    <row r="53" spans="1:47">
      <c r="I53" s="88"/>
    </row>
    <row r="54" spans="1:47">
      <c r="A54" s="290" t="s">
        <v>379</v>
      </c>
      <c r="B54" s="290"/>
      <c r="C54" s="251">
        <v>45940</v>
      </c>
      <c r="E54" s="250"/>
      <c r="F54" s="249"/>
      <c r="I54" s="88"/>
    </row>
    <row r="55" spans="1:47">
      <c r="I55" s="88"/>
    </row>
    <row r="56" spans="1:47">
      <c r="I56" s="88"/>
    </row>
    <row r="57" spans="1:47">
      <c r="I57" s="88"/>
    </row>
    <row r="58" spans="1:47">
      <c r="I58" s="88"/>
    </row>
    <row r="59" spans="1:47">
      <c r="I59" s="88"/>
      <c r="AR59" s="248"/>
    </row>
    <row r="60" spans="1:47">
      <c r="I60" s="88"/>
    </row>
    <row r="61" spans="1:47">
      <c r="I61" s="88"/>
    </row>
    <row r="62" spans="1:47">
      <c r="I62" s="88"/>
    </row>
    <row r="63" spans="1:47">
      <c r="I63" s="88"/>
    </row>
  </sheetData>
  <sheetProtection formatCells="0" formatRows="0" insertRows="0" deleteRows="0" sort="0" autoFilter="0"/>
  <autoFilter ref="A5:AV51" xr:uid="{00000000-0001-0000-0100-000000000000}"/>
  <dataConsolidate/>
  <mergeCells count="43">
    <mergeCell ref="AS4:AS5"/>
    <mergeCell ref="AO3:AO5"/>
    <mergeCell ref="A4:A5"/>
    <mergeCell ref="A3:H3"/>
    <mergeCell ref="I3:S3"/>
    <mergeCell ref="U3:AB3"/>
    <mergeCell ref="AF3:AK3"/>
    <mergeCell ref="AE3:AE5"/>
    <mergeCell ref="X4:X5"/>
    <mergeCell ref="U4:U5"/>
    <mergeCell ref="Z4:Z5"/>
    <mergeCell ref="AP3:AU3"/>
    <mergeCell ref="G4:L4"/>
    <mergeCell ref="AT4:AT5"/>
    <mergeCell ref="AU4:AU5"/>
    <mergeCell ref="V4:V5"/>
    <mergeCell ref="AN3:AN5"/>
    <mergeCell ref="AB4:AB5"/>
    <mergeCell ref="AK4:AK5"/>
    <mergeCell ref="AP4:AP5"/>
    <mergeCell ref="AR4:AR5"/>
    <mergeCell ref="AD4:AD5"/>
    <mergeCell ref="T3:T5"/>
    <mergeCell ref="O4:O5"/>
    <mergeCell ref="P4:P5"/>
    <mergeCell ref="Q4:Q5"/>
    <mergeCell ref="R4:R5"/>
    <mergeCell ref="A1:AU1"/>
    <mergeCell ref="D2:AU2"/>
    <mergeCell ref="A54:B54"/>
    <mergeCell ref="C4:C5"/>
    <mergeCell ref="B4:B5"/>
    <mergeCell ref="AM3:AM5"/>
    <mergeCell ref="AC4:AC5"/>
    <mergeCell ref="AH4:AH5"/>
    <mergeCell ref="AI4:AI5"/>
    <mergeCell ref="AL3:AL5"/>
    <mergeCell ref="D4:D5"/>
    <mergeCell ref="E4:E5"/>
    <mergeCell ref="F4:F5"/>
    <mergeCell ref="AF4:AF5"/>
    <mergeCell ref="AG4:AG5"/>
    <mergeCell ref="S4:S5"/>
  </mergeCells>
  <conditionalFormatting sqref="A1:A3">
    <cfRule type="colorScale" priority="2016">
      <colorScale>
        <cfvo type="min"/>
        <cfvo type="max"/>
        <color rgb="FF63BE7B"/>
        <color rgb="FFFCFCFF"/>
      </colorScale>
    </cfRule>
  </conditionalFormatting>
  <conditionalFormatting sqref="A6">
    <cfRule type="dataBar" priority="1154">
      <dataBar>
        <cfvo type="min"/>
        <cfvo type="max"/>
        <color rgb="FF63C384"/>
      </dataBar>
      <extLst>
        <ext xmlns:x14="http://schemas.microsoft.com/office/spreadsheetml/2009/9/main" uri="{B025F937-C7B1-47D3-B67F-A62EFF666E3E}">
          <x14:id>{CCB79652-377E-467F-8E96-A392C5EB4D63}</x14:id>
        </ext>
      </extLst>
    </cfRule>
  </conditionalFormatting>
  <conditionalFormatting sqref="A7">
    <cfRule type="dataBar" priority="1143">
      <dataBar>
        <cfvo type="min"/>
        <cfvo type="max"/>
        <color rgb="FF63C384"/>
      </dataBar>
      <extLst>
        <ext xmlns:x14="http://schemas.microsoft.com/office/spreadsheetml/2009/9/main" uri="{B025F937-C7B1-47D3-B67F-A62EFF666E3E}">
          <x14:id>{C2C02787-152B-4482-91BF-B5D73A1C6D94}</x14:id>
        </ext>
      </extLst>
    </cfRule>
  </conditionalFormatting>
  <conditionalFormatting sqref="A8">
    <cfRule type="dataBar" priority="1109">
      <dataBar>
        <cfvo type="min"/>
        <cfvo type="max"/>
        <color rgb="FF63C384"/>
      </dataBar>
      <extLst>
        <ext xmlns:x14="http://schemas.microsoft.com/office/spreadsheetml/2009/9/main" uri="{B025F937-C7B1-47D3-B67F-A62EFF666E3E}">
          <x14:id>{27374F60-99C6-406E-BAF7-4E9AB641244B}</x14:id>
        </ext>
      </extLst>
    </cfRule>
  </conditionalFormatting>
  <conditionalFormatting sqref="A9">
    <cfRule type="dataBar" priority="4088">
      <dataBar>
        <cfvo type="min"/>
        <cfvo type="max"/>
        <color rgb="FF63C384"/>
      </dataBar>
      <extLst>
        <ext xmlns:x14="http://schemas.microsoft.com/office/spreadsheetml/2009/9/main" uri="{B025F937-C7B1-47D3-B67F-A62EFF666E3E}">
          <x14:id>{F8B2E9D2-5313-4B06-8624-8650FAFEC487}</x14:id>
        </ext>
      </extLst>
    </cfRule>
  </conditionalFormatting>
  <conditionalFormatting sqref="A10">
    <cfRule type="dataBar" priority="216">
      <dataBar>
        <cfvo type="min"/>
        <cfvo type="max"/>
        <color rgb="FF63C384"/>
      </dataBar>
      <extLst>
        <ext xmlns:x14="http://schemas.microsoft.com/office/spreadsheetml/2009/9/main" uri="{B025F937-C7B1-47D3-B67F-A62EFF666E3E}">
          <x14:id>{1C5CB367-1EFC-477A-99FA-54793DA96C53}</x14:id>
        </ext>
      </extLst>
    </cfRule>
  </conditionalFormatting>
  <conditionalFormatting sqref="A11">
    <cfRule type="dataBar" priority="1087">
      <dataBar>
        <cfvo type="min"/>
        <cfvo type="max"/>
        <color rgb="FF63C384"/>
      </dataBar>
      <extLst>
        <ext xmlns:x14="http://schemas.microsoft.com/office/spreadsheetml/2009/9/main" uri="{B025F937-C7B1-47D3-B67F-A62EFF666E3E}">
          <x14:id>{EFD2C6E8-1851-4478-967A-613F875F55C6}</x14:id>
        </ext>
      </extLst>
    </cfRule>
  </conditionalFormatting>
  <conditionalFormatting sqref="A12">
    <cfRule type="dataBar" priority="1040">
      <dataBar>
        <cfvo type="min"/>
        <cfvo type="max"/>
        <color rgb="FF63C384"/>
      </dataBar>
      <extLst>
        <ext xmlns:x14="http://schemas.microsoft.com/office/spreadsheetml/2009/9/main" uri="{B025F937-C7B1-47D3-B67F-A62EFF666E3E}">
          <x14:id>{F647FE03-652A-430A-99D2-BA25FECD5A13}</x14:id>
        </ext>
      </extLst>
    </cfRule>
  </conditionalFormatting>
  <conditionalFormatting sqref="A13:A14">
    <cfRule type="dataBar" priority="1019">
      <dataBar>
        <cfvo type="min"/>
        <cfvo type="max"/>
        <color rgb="FF63C384"/>
      </dataBar>
      <extLst>
        <ext xmlns:x14="http://schemas.microsoft.com/office/spreadsheetml/2009/9/main" uri="{B025F937-C7B1-47D3-B67F-A62EFF666E3E}">
          <x14:id>{154569E6-4C09-4BF0-9319-F06875240C98}</x14:id>
        </ext>
      </extLst>
    </cfRule>
  </conditionalFormatting>
  <conditionalFormatting sqref="A15:A16">
    <cfRule type="dataBar" priority="1028">
      <dataBar>
        <cfvo type="min"/>
        <cfvo type="max"/>
        <color rgb="FF63C384"/>
      </dataBar>
      <extLst>
        <ext xmlns:x14="http://schemas.microsoft.com/office/spreadsheetml/2009/9/main" uri="{B025F937-C7B1-47D3-B67F-A62EFF666E3E}">
          <x14:id>{906161D8-FB4C-4718-94E0-391086E06CB4}</x14:id>
        </ext>
      </extLst>
    </cfRule>
  </conditionalFormatting>
  <conditionalFormatting sqref="A17">
    <cfRule type="dataBar" priority="246">
      <dataBar>
        <cfvo type="min"/>
        <cfvo type="max"/>
        <color rgb="FF63C384"/>
      </dataBar>
      <extLst>
        <ext xmlns:x14="http://schemas.microsoft.com/office/spreadsheetml/2009/9/main" uri="{B025F937-C7B1-47D3-B67F-A62EFF666E3E}">
          <x14:id>{2C014A73-BC35-4FB3-BCCF-1C5C367C3820}</x14:id>
        </ext>
      </extLst>
    </cfRule>
  </conditionalFormatting>
  <conditionalFormatting sqref="A18">
    <cfRule type="dataBar" priority="980">
      <dataBar>
        <cfvo type="min"/>
        <cfvo type="max"/>
        <color rgb="FF63C384"/>
      </dataBar>
      <extLst>
        <ext xmlns:x14="http://schemas.microsoft.com/office/spreadsheetml/2009/9/main" uri="{B025F937-C7B1-47D3-B67F-A62EFF666E3E}">
          <x14:id>{C2CBA904-B0C2-441A-A223-635B06EC5BCC}</x14:id>
        </ext>
      </extLst>
    </cfRule>
  </conditionalFormatting>
  <conditionalFormatting sqref="A19">
    <cfRule type="dataBar" priority="2691">
      <dataBar>
        <cfvo type="min"/>
        <cfvo type="max"/>
        <color rgb="FF63C384"/>
      </dataBar>
      <extLst>
        <ext xmlns:x14="http://schemas.microsoft.com/office/spreadsheetml/2009/9/main" uri="{B025F937-C7B1-47D3-B67F-A62EFF666E3E}">
          <x14:id>{71DE2060-26F8-495D-8029-0CEC5CB00244}</x14:id>
        </ext>
      </extLst>
    </cfRule>
  </conditionalFormatting>
  <conditionalFormatting sqref="A20">
    <cfRule type="dataBar" priority="243">
      <dataBar>
        <cfvo type="min"/>
        <cfvo type="max"/>
        <color rgb="FF63C384"/>
      </dataBar>
      <extLst>
        <ext xmlns:x14="http://schemas.microsoft.com/office/spreadsheetml/2009/9/main" uri="{B025F937-C7B1-47D3-B67F-A62EFF666E3E}">
          <x14:id>{4803E214-8B74-4A74-9F96-025297594982}</x14:id>
        </ext>
      </extLst>
    </cfRule>
  </conditionalFormatting>
  <conditionalFormatting sqref="A22">
    <cfRule type="dataBar" priority="703">
      <dataBar>
        <cfvo type="min"/>
        <cfvo type="max"/>
        <color rgb="FF63C384"/>
      </dataBar>
      <extLst>
        <ext xmlns:x14="http://schemas.microsoft.com/office/spreadsheetml/2009/9/main" uri="{B025F937-C7B1-47D3-B67F-A62EFF666E3E}">
          <x14:id>{7FE10BC0-459C-4651-9F8E-7E75B36C2088}</x14:id>
        </ext>
      </extLst>
    </cfRule>
  </conditionalFormatting>
  <conditionalFormatting sqref="A23">
    <cfRule type="dataBar" priority="123">
      <dataBar>
        <cfvo type="min"/>
        <cfvo type="max"/>
        <color rgb="FF63C384"/>
      </dataBar>
      <extLst>
        <ext xmlns:x14="http://schemas.microsoft.com/office/spreadsheetml/2009/9/main" uri="{B025F937-C7B1-47D3-B67F-A62EFF666E3E}">
          <x14:id>{35FABF0B-E9B0-4EF4-A372-C3872912AB1A}</x14:id>
        </ext>
      </extLst>
    </cfRule>
  </conditionalFormatting>
  <conditionalFormatting sqref="B14">
    <cfRule type="dataBar" priority="248">
      <dataBar>
        <cfvo type="min"/>
        <cfvo type="max"/>
        <color rgb="FF63C384"/>
      </dataBar>
      <extLst>
        <ext xmlns:x14="http://schemas.microsoft.com/office/spreadsheetml/2009/9/main" uri="{B025F937-C7B1-47D3-B67F-A62EFF666E3E}">
          <x14:id>{1C1B7A57-BCDE-4F3E-BE48-05D66AE26422}</x14:id>
        </ext>
      </extLst>
    </cfRule>
  </conditionalFormatting>
  <conditionalFormatting sqref="B17">
    <cfRule type="dataBar" priority="247">
      <dataBar>
        <cfvo type="min"/>
        <cfvo type="max"/>
        <color rgb="FF63C384"/>
      </dataBar>
      <extLst>
        <ext xmlns:x14="http://schemas.microsoft.com/office/spreadsheetml/2009/9/main" uri="{B025F937-C7B1-47D3-B67F-A62EFF666E3E}">
          <x14:id>{71F45444-3E70-4649-8407-5423D5809BAA}</x14:id>
        </ext>
      </extLst>
    </cfRule>
  </conditionalFormatting>
  <conditionalFormatting sqref="B23">
    <cfRule type="dataBar" priority="122">
      <dataBar>
        <cfvo type="min"/>
        <cfvo type="max"/>
        <color rgb="FF63C384"/>
      </dataBar>
      <extLst>
        <ext xmlns:x14="http://schemas.microsoft.com/office/spreadsheetml/2009/9/main" uri="{B025F937-C7B1-47D3-B67F-A62EFF666E3E}">
          <x14:id>{E2187C98-6323-4041-BF15-448FB747C610}</x14:id>
        </ext>
      </extLst>
    </cfRule>
  </conditionalFormatting>
  <conditionalFormatting sqref="D2">
    <cfRule type="colorScale" priority="1977">
      <colorScale>
        <cfvo type="min"/>
        <cfvo type="max"/>
        <color rgb="FF63BE7B"/>
        <color rgb="FFFCFCFF"/>
      </colorScale>
    </cfRule>
  </conditionalFormatting>
  <conditionalFormatting sqref="E14">
    <cfRule type="dataBar" priority="1006">
      <dataBar>
        <cfvo type="min"/>
        <cfvo type="max"/>
        <color rgb="FF638EC6"/>
      </dataBar>
      <extLst>
        <ext xmlns:x14="http://schemas.microsoft.com/office/spreadsheetml/2009/9/main" uri="{B025F937-C7B1-47D3-B67F-A62EFF666E3E}">
          <x14:id>{6F2B36A5-B673-46FF-9171-75A344798255}</x14:id>
        </ext>
      </extLst>
    </cfRule>
  </conditionalFormatting>
  <conditionalFormatting sqref="G6">
    <cfRule type="dataBar" priority="1150">
      <dataBar>
        <cfvo type="min"/>
        <cfvo type="max"/>
        <color rgb="FF638EC6"/>
      </dataBar>
      <extLst>
        <ext xmlns:x14="http://schemas.microsoft.com/office/spreadsheetml/2009/9/main" uri="{B025F937-C7B1-47D3-B67F-A62EFF666E3E}">
          <x14:id>{541CDB24-6483-49B9-858C-D24DB76FB1C2}</x14:id>
        </ext>
      </extLst>
    </cfRule>
  </conditionalFormatting>
  <conditionalFormatting sqref="G9">
    <cfRule type="dataBar" priority="4089">
      <dataBar>
        <cfvo type="min"/>
        <cfvo type="max"/>
        <color rgb="FF638EC6"/>
      </dataBar>
      <extLst>
        <ext xmlns:x14="http://schemas.microsoft.com/office/spreadsheetml/2009/9/main" uri="{B025F937-C7B1-47D3-B67F-A62EFF666E3E}">
          <x14:id>{E2A2EE38-2E03-4C38-8A25-3D06A6D327B9}</x14:id>
        </ext>
      </extLst>
    </cfRule>
  </conditionalFormatting>
  <conditionalFormatting sqref="G10">
    <cfRule type="dataBar" priority="215">
      <dataBar>
        <cfvo type="min"/>
        <cfvo type="max"/>
        <color rgb="FF638EC6"/>
      </dataBar>
      <extLst>
        <ext xmlns:x14="http://schemas.microsoft.com/office/spreadsheetml/2009/9/main" uri="{B025F937-C7B1-47D3-B67F-A62EFF666E3E}">
          <x14:id>{EF6673B4-E21B-403A-87EC-A5A492DAF96B}</x14:id>
        </ext>
      </extLst>
    </cfRule>
  </conditionalFormatting>
  <conditionalFormatting sqref="G14:G16">
    <cfRule type="dataBar" priority="1024">
      <dataBar>
        <cfvo type="min"/>
        <cfvo type="max"/>
        <color rgb="FF638EC6"/>
      </dataBar>
      <extLst>
        <ext xmlns:x14="http://schemas.microsoft.com/office/spreadsheetml/2009/9/main" uri="{B025F937-C7B1-47D3-B67F-A62EFF666E3E}">
          <x14:id>{DEDD462B-7E55-478D-938B-B09232DA6F4A}</x14:id>
        </ext>
      </extLst>
    </cfRule>
  </conditionalFormatting>
  <conditionalFormatting sqref="G22">
    <cfRule type="dataBar" priority="116">
      <dataBar>
        <cfvo type="min"/>
        <cfvo type="max"/>
        <color rgb="FF638EC6"/>
      </dataBar>
      <extLst>
        <ext xmlns:x14="http://schemas.microsoft.com/office/spreadsheetml/2009/9/main" uri="{B025F937-C7B1-47D3-B67F-A62EFF666E3E}">
          <x14:id>{E872347E-4F82-4D15-84A4-138793E1F3CF}</x14:id>
        </ext>
      </extLst>
    </cfRule>
  </conditionalFormatting>
  <conditionalFormatting sqref="G23">
    <cfRule type="dataBar" priority="115">
      <dataBar>
        <cfvo type="min"/>
        <cfvo type="max"/>
        <color rgb="FF638EC6"/>
      </dataBar>
      <extLst>
        <ext xmlns:x14="http://schemas.microsoft.com/office/spreadsheetml/2009/9/main" uri="{B025F937-C7B1-47D3-B67F-A62EFF666E3E}">
          <x14:id>{89A74E36-96DD-47F8-90A0-2F053B3CC59A}</x14:id>
        </ext>
      </extLst>
    </cfRule>
  </conditionalFormatting>
  <conditionalFormatting sqref="H6">
    <cfRule type="dataBar" priority="1142">
      <dataBar>
        <cfvo type="min"/>
        <cfvo type="max"/>
        <color rgb="FF638EC6"/>
      </dataBar>
      <extLst>
        <ext xmlns:x14="http://schemas.microsoft.com/office/spreadsheetml/2009/9/main" uri="{B025F937-C7B1-47D3-B67F-A62EFF666E3E}">
          <x14:id>{35336573-1BAB-4C1D-A7EF-7DE394DD9B89}</x14:id>
        </ext>
      </extLst>
    </cfRule>
  </conditionalFormatting>
  <conditionalFormatting sqref="H14">
    <cfRule type="dataBar" priority="1015">
      <dataBar>
        <cfvo type="min"/>
        <cfvo type="max"/>
        <color rgb="FF638EC6"/>
      </dataBar>
      <extLst>
        <ext xmlns:x14="http://schemas.microsoft.com/office/spreadsheetml/2009/9/main" uri="{B025F937-C7B1-47D3-B67F-A62EFF666E3E}">
          <x14:id>{0CFF8C19-314C-4715-B0B1-7C0C044A5116}</x14:id>
        </ext>
      </extLst>
    </cfRule>
  </conditionalFormatting>
  <conditionalFormatting sqref="H15:H16">
    <cfRule type="dataBar" priority="1025">
      <dataBar>
        <cfvo type="min"/>
        <cfvo type="max"/>
        <color rgb="FF638EC6"/>
      </dataBar>
      <extLst>
        <ext xmlns:x14="http://schemas.microsoft.com/office/spreadsheetml/2009/9/main" uri="{B025F937-C7B1-47D3-B67F-A62EFF666E3E}">
          <x14:id>{F437B64C-6890-4409-B30A-6A80678B385F}</x14:id>
        </ext>
      </extLst>
    </cfRule>
  </conditionalFormatting>
  <conditionalFormatting sqref="H17">
    <cfRule type="dataBar" priority="1654">
      <dataBar>
        <cfvo type="min"/>
        <cfvo type="max"/>
        <color rgb="FF638EC6"/>
      </dataBar>
      <extLst>
        <ext xmlns:x14="http://schemas.microsoft.com/office/spreadsheetml/2009/9/main" uri="{B025F937-C7B1-47D3-B67F-A62EFF666E3E}">
          <x14:id>{78BDCABB-2526-4084-8E3B-13BA533BE634}</x14:id>
        </ext>
      </extLst>
    </cfRule>
  </conditionalFormatting>
  <conditionalFormatting sqref="H19">
    <cfRule type="dataBar" priority="2461">
      <dataBar>
        <cfvo type="min"/>
        <cfvo type="max"/>
        <color rgb="FF638EC6"/>
      </dataBar>
      <extLst>
        <ext xmlns:x14="http://schemas.microsoft.com/office/spreadsheetml/2009/9/main" uri="{B025F937-C7B1-47D3-B67F-A62EFF666E3E}">
          <x14:id>{32E38D73-3D2E-4782-8FAC-A5CAD925A8F4}</x14:id>
        </ext>
      </extLst>
    </cfRule>
  </conditionalFormatting>
  <conditionalFormatting sqref="I6">
    <cfRule type="dataBar" priority="686">
      <dataBar>
        <cfvo type="min"/>
        <cfvo type="max"/>
        <color rgb="FF638EC6"/>
      </dataBar>
      <extLst>
        <ext xmlns:x14="http://schemas.microsoft.com/office/spreadsheetml/2009/9/main" uri="{B025F937-C7B1-47D3-B67F-A62EFF666E3E}">
          <x14:id>{DF7A7BD9-6C89-47D9-A166-A2CA4D33B19A}</x14:id>
        </ext>
      </extLst>
    </cfRule>
  </conditionalFormatting>
  <conditionalFormatting sqref="I7">
    <cfRule type="dataBar" priority="681">
      <dataBar>
        <cfvo type="min"/>
        <cfvo type="max"/>
        <color rgb="FF638EC6"/>
      </dataBar>
      <extLst>
        <ext xmlns:x14="http://schemas.microsoft.com/office/spreadsheetml/2009/9/main" uri="{B025F937-C7B1-47D3-B67F-A62EFF666E3E}">
          <x14:id>{3E0F0425-74A7-414F-80F3-7DA2A027011F}</x14:id>
        </ext>
      </extLst>
    </cfRule>
  </conditionalFormatting>
  <conditionalFormatting sqref="I8">
    <cfRule type="dataBar" priority="1112">
      <dataBar>
        <cfvo type="min"/>
        <cfvo type="max"/>
        <color rgb="FF638EC6"/>
      </dataBar>
      <extLst>
        <ext xmlns:x14="http://schemas.microsoft.com/office/spreadsheetml/2009/9/main" uri="{B025F937-C7B1-47D3-B67F-A62EFF666E3E}">
          <x14:id>{65E6467E-D151-47F5-86C3-51C0C7C6E807}</x14:id>
        </ext>
      </extLst>
    </cfRule>
  </conditionalFormatting>
  <conditionalFormatting sqref="I9:I10">
    <cfRule type="dataBar" priority="4090">
      <dataBar>
        <cfvo type="min"/>
        <cfvo type="max"/>
        <color rgb="FF638EC6"/>
      </dataBar>
      <extLst>
        <ext xmlns:x14="http://schemas.microsoft.com/office/spreadsheetml/2009/9/main" uri="{B025F937-C7B1-47D3-B67F-A62EFF666E3E}">
          <x14:id>{598B811C-4FC4-4EC1-A6F9-CB7B446355D6}</x14:id>
        </ext>
      </extLst>
    </cfRule>
  </conditionalFormatting>
  <conditionalFormatting sqref="I11">
    <cfRule type="dataBar" priority="1092">
      <dataBar>
        <cfvo type="min"/>
        <cfvo type="max"/>
        <color rgb="FF638EC6"/>
      </dataBar>
      <extLst>
        <ext xmlns:x14="http://schemas.microsoft.com/office/spreadsheetml/2009/9/main" uri="{B025F937-C7B1-47D3-B67F-A62EFF666E3E}">
          <x14:id>{6C25757E-2F39-4081-8AA9-2959BF659A32}</x14:id>
        </ext>
      </extLst>
    </cfRule>
  </conditionalFormatting>
  <conditionalFormatting sqref="I12">
    <cfRule type="dataBar" priority="1047">
      <dataBar>
        <cfvo type="min"/>
        <cfvo type="max"/>
        <color rgb="FF638EC6"/>
      </dataBar>
      <extLst>
        <ext xmlns:x14="http://schemas.microsoft.com/office/spreadsheetml/2009/9/main" uri="{B025F937-C7B1-47D3-B67F-A62EFF666E3E}">
          <x14:id>{D3FE167F-A8EF-4E8E-8C9E-057EEC6547DE}</x14:id>
        </ext>
      </extLst>
    </cfRule>
  </conditionalFormatting>
  <conditionalFormatting sqref="I13:I16">
    <cfRule type="dataBar" priority="4638">
      <dataBar>
        <cfvo type="min"/>
        <cfvo type="max"/>
        <color rgb="FF638EC6"/>
      </dataBar>
      <extLst>
        <ext xmlns:x14="http://schemas.microsoft.com/office/spreadsheetml/2009/9/main" uri="{B025F937-C7B1-47D3-B67F-A62EFF666E3E}">
          <x14:id>{DC33364F-F8E2-43BE-8D8F-9367DDFA1731}</x14:id>
        </ext>
      </extLst>
    </cfRule>
  </conditionalFormatting>
  <conditionalFormatting sqref="I17">
    <cfRule type="dataBar" priority="3574">
      <dataBar>
        <cfvo type="min"/>
        <cfvo type="max"/>
        <color rgb="FF638EC6"/>
      </dataBar>
      <extLst>
        <ext xmlns:x14="http://schemas.microsoft.com/office/spreadsheetml/2009/9/main" uri="{B025F937-C7B1-47D3-B67F-A62EFF666E3E}">
          <x14:id>{7321F9F6-B866-41C2-B566-B242D685A76F}</x14:id>
        </ext>
      </extLst>
    </cfRule>
  </conditionalFormatting>
  <conditionalFormatting sqref="I18">
    <cfRule type="dataBar" priority="687">
      <dataBar>
        <cfvo type="min"/>
        <cfvo type="max"/>
        <color rgb="FF638EC6"/>
      </dataBar>
      <extLst>
        <ext xmlns:x14="http://schemas.microsoft.com/office/spreadsheetml/2009/9/main" uri="{B025F937-C7B1-47D3-B67F-A62EFF666E3E}">
          <x14:id>{6BB39BD0-68EF-4D02-9727-BE601F3F36E7}</x14:id>
        </ext>
      </extLst>
    </cfRule>
  </conditionalFormatting>
  <conditionalFormatting sqref="I22:I23">
    <cfRule type="dataBar" priority="611">
      <dataBar>
        <cfvo type="min"/>
        <cfvo type="max"/>
        <color rgb="FF638EC6"/>
      </dataBar>
      <extLst>
        <ext xmlns:x14="http://schemas.microsoft.com/office/spreadsheetml/2009/9/main" uri="{B025F937-C7B1-47D3-B67F-A62EFF666E3E}">
          <x14:id>{88212F3A-CB02-4DD7-8F63-98E9DA82203D}</x14:id>
        </ext>
      </extLst>
    </cfRule>
  </conditionalFormatting>
  <conditionalFormatting sqref="I52:I63 I19">
    <cfRule type="dataBar" priority="4119">
      <dataBar>
        <cfvo type="min"/>
        <cfvo type="max"/>
        <color rgb="FF638EC6"/>
      </dataBar>
      <extLst>
        <ext xmlns:x14="http://schemas.microsoft.com/office/spreadsheetml/2009/9/main" uri="{B025F937-C7B1-47D3-B67F-A62EFF666E3E}">
          <x14:id>{2E96F9B7-1DED-491F-9940-D66497510890}</x14:id>
        </ext>
      </extLst>
    </cfRule>
  </conditionalFormatting>
  <conditionalFormatting sqref="Q6">
    <cfRule type="colorScale" priority="1129">
      <colorScale>
        <cfvo type="min"/>
        <cfvo type="max"/>
        <color rgb="FF63BE7B"/>
        <color rgb="FFFFEF9C"/>
      </colorScale>
    </cfRule>
    <cfRule type="dataBar" priority="1130">
      <dataBar>
        <cfvo type="min"/>
        <cfvo type="max"/>
        <color rgb="FFFFB628"/>
      </dataBar>
      <extLst>
        <ext xmlns:x14="http://schemas.microsoft.com/office/spreadsheetml/2009/9/main" uri="{B025F937-C7B1-47D3-B67F-A62EFF666E3E}">
          <x14:id>{E309B734-32FE-47CD-92A6-1A11C73DB999}</x14:id>
        </ext>
      </extLst>
    </cfRule>
  </conditionalFormatting>
  <conditionalFormatting sqref="Q7">
    <cfRule type="colorScale" priority="1144">
      <colorScale>
        <cfvo type="min"/>
        <cfvo type="max"/>
        <color rgb="FF63BE7B"/>
        <color rgb="FFFFEF9C"/>
      </colorScale>
    </cfRule>
    <cfRule type="dataBar" priority="1145">
      <dataBar>
        <cfvo type="min"/>
        <cfvo type="max"/>
        <color rgb="FFFFB628"/>
      </dataBar>
      <extLst>
        <ext xmlns:x14="http://schemas.microsoft.com/office/spreadsheetml/2009/9/main" uri="{B025F937-C7B1-47D3-B67F-A62EFF666E3E}">
          <x14:id>{CD0DF0FA-D94C-4AE0-B814-C9DE6F778C23}</x14:id>
        </ext>
      </extLst>
    </cfRule>
  </conditionalFormatting>
  <conditionalFormatting sqref="Q8">
    <cfRule type="colorScale" priority="1110">
      <colorScale>
        <cfvo type="min"/>
        <cfvo type="max"/>
        <color rgb="FF63BE7B"/>
        <color rgb="FFFFEF9C"/>
      </colorScale>
    </cfRule>
    <cfRule type="dataBar" priority="1111">
      <dataBar>
        <cfvo type="min"/>
        <cfvo type="max"/>
        <color rgb="FFFFB628"/>
      </dataBar>
      <extLst>
        <ext xmlns:x14="http://schemas.microsoft.com/office/spreadsheetml/2009/9/main" uri="{B025F937-C7B1-47D3-B67F-A62EFF666E3E}">
          <x14:id>{5D8A13AA-1B5D-41ED-91D5-0814773AF6D2}</x14:id>
        </ext>
      </extLst>
    </cfRule>
  </conditionalFormatting>
  <conditionalFormatting sqref="Q9:Q10">
    <cfRule type="colorScale" priority="4091">
      <colorScale>
        <cfvo type="min"/>
        <cfvo type="max"/>
        <color rgb="FF63BE7B"/>
        <color rgb="FFFFEF9C"/>
      </colorScale>
    </cfRule>
    <cfRule type="dataBar" priority="4092">
      <dataBar>
        <cfvo type="min"/>
        <cfvo type="max"/>
        <color rgb="FFFFB628"/>
      </dataBar>
      <extLst>
        <ext xmlns:x14="http://schemas.microsoft.com/office/spreadsheetml/2009/9/main" uri="{B025F937-C7B1-47D3-B67F-A62EFF666E3E}">
          <x14:id>{7D268A08-4F24-4374-84C6-A66C592F7E50}</x14:id>
        </ext>
      </extLst>
    </cfRule>
  </conditionalFormatting>
  <conditionalFormatting sqref="Q11">
    <cfRule type="colorScale" priority="1090">
      <colorScale>
        <cfvo type="min"/>
        <cfvo type="max"/>
        <color rgb="FF63BE7B"/>
        <color rgb="FFFFEF9C"/>
      </colorScale>
    </cfRule>
    <cfRule type="dataBar" priority="1091">
      <dataBar>
        <cfvo type="min"/>
        <cfvo type="max"/>
        <color rgb="FFFFB628"/>
      </dataBar>
      <extLst>
        <ext xmlns:x14="http://schemas.microsoft.com/office/spreadsheetml/2009/9/main" uri="{B025F937-C7B1-47D3-B67F-A62EFF666E3E}">
          <x14:id>{83B5FD21-7F18-4CA0-8081-32F774CFBD3C}</x14:id>
        </ext>
      </extLst>
    </cfRule>
  </conditionalFormatting>
  <conditionalFormatting sqref="Q12">
    <cfRule type="colorScale" priority="1045">
      <colorScale>
        <cfvo type="min"/>
        <cfvo type="max"/>
        <color rgb="FF63BE7B"/>
        <color rgb="FFFFEF9C"/>
      </colorScale>
    </cfRule>
    <cfRule type="dataBar" priority="1046">
      <dataBar>
        <cfvo type="min"/>
        <cfvo type="max"/>
        <color rgb="FFFFB628"/>
      </dataBar>
      <extLst>
        <ext xmlns:x14="http://schemas.microsoft.com/office/spreadsheetml/2009/9/main" uri="{B025F937-C7B1-47D3-B67F-A62EFF666E3E}">
          <x14:id>{EE23C194-0BCE-415E-8257-7E2D462B7281}</x14:id>
        </ext>
      </extLst>
    </cfRule>
  </conditionalFormatting>
  <conditionalFormatting sqref="Q13:Q14">
    <cfRule type="colorScale" priority="1016">
      <colorScale>
        <cfvo type="min"/>
        <cfvo type="max"/>
        <color rgb="FF63BE7B"/>
        <color rgb="FFFFEF9C"/>
      </colorScale>
    </cfRule>
    <cfRule type="dataBar" priority="1017">
      <dataBar>
        <cfvo type="min"/>
        <cfvo type="max"/>
        <color rgb="FFFFB628"/>
      </dataBar>
      <extLst>
        <ext xmlns:x14="http://schemas.microsoft.com/office/spreadsheetml/2009/9/main" uri="{B025F937-C7B1-47D3-B67F-A62EFF666E3E}">
          <x14:id>{1401499F-5676-4421-8E21-B2F21D414E7C}</x14:id>
        </ext>
      </extLst>
    </cfRule>
  </conditionalFormatting>
  <conditionalFormatting sqref="Q15:Q16">
    <cfRule type="colorScale" priority="1026">
      <colorScale>
        <cfvo type="min"/>
        <cfvo type="max"/>
        <color rgb="FF63BE7B"/>
        <color rgb="FFFFEF9C"/>
      </colorScale>
    </cfRule>
    <cfRule type="dataBar" priority="1027">
      <dataBar>
        <cfvo type="min"/>
        <cfvo type="max"/>
        <color rgb="FFFFB628"/>
      </dataBar>
      <extLst>
        <ext xmlns:x14="http://schemas.microsoft.com/office/spreadsheetml/2009/9/main" uri="{B025F937-C7B1-47D3-B67F-A62EFF666E3E}">
          <x14:id>{C460419D-E688-4E00-AD08-B7D3B96C52C7}</x14:id>
        </ext>
      </extLst>
    </cfRule>
  </conditionalFormatting>
  <conditionalFormatting sqref="Q18">
    <cfRule type="colorScale" priority="978">
      <colorScale>
        <cfvo type="min"/>
        <cfvo type="max"/>
        <color rgb="FF63BE7B"/>
        <color rgb="FFFFEF9C"/>
      </colorScale>
    </cfRule>
    <cfRule type="dataBar" priority="979">
      <dataBar>
        <cfvo type="min"/>
        <cfvo type="max"/>
        <color rgb="FFFFB628"/>
      </dataBar>
      <extLst>
        <ext xmlns:x14="http://schemas.microsoft.com/office/spreadsheetml/2009/9/main" uri="{B025F937-C7B1-47D3-B67F-A62EFF666E3E}">
          <x14:id>{7E134E7F-72BF-4E1F-9475-C1A426AAAA31}</x14:id>
        </ext>
      </extLst>
    </cfRule>
  </conditionalFormatting>
  <conditionalFormatting sqref="S6:S12 S18:S23 S24:T51">
    <cfRule type="cellIs" dxfId="69" priority="2001" operator="equal">
      <formula>"MEDIO"</formula>
    </cfRule>
  </conditionalFormatting>
  <conditionalFormatting sqref="S6:S12 S18:S23 S24:T51">
    <cfRule type="containsText" dxfId="67" priority="2002" operator="containsText" text="ALTO">
      <formula>NOT(ISERROR(SEARCH("ALTO",S6)))</formula>
    </cfRule>
    <cfRule type="cellIs" dxfId="66" priority="2003" operator="equal">
      <formula>"CRÍTICO"</formula>
    </cfRule>
  </conditionalFormatting>
  <conditionalFormatting sqref="S13:U17 U6:U7 T18:T23">
    <cfRule type="cellIs" dxfId="64" priority="1008" operator="equal">
      <formula>"MEDIO"</formula>
    </cfRule>
    <cfRule type="containsText" dxfId="63" priority="1009" operator="containsText" text="ALTO">
      <formula>NOT(ISERROR(SEARCH("ALTO",S6)))</formula>
    </cfRule>
    <cfRule type="cellIs" dxfId="62" priority="1010" operator="equal">
      <formula>"CRÍTICO"</formula>
    </cfRule>
  </conditionalFormatting>
  <conditionalFormatting sqref="T6:T7 T9:T12">
    <cfRule type="cellIs" dxfId="61" priority="545" operator="equal">
      <formula>"MEDIO"</formula>
    </cfRule>
    <cfRule type="containsText" dxfId="60" priority="546" operator="containsText" text="ALTO">
      <formula>NOT(ISERROR(SEARCH("ALTO",T6)))</formula>
    </cfRule>
    <cfRule type="cellIs" dxfId="59" priority="547" operator="equal">
      <formula>"CRÍTICO"</formula>
    </cfRule>
  </conditionalFormatting>
  <conditionalFormatting sqref="T8:U8">
    <cfRule type="cellIs" dxfId="58" priority="1102" operator="equal">
      <formula>"MEDIO"</formula>
    </cfRule>
    <cfRule type="containsText" dxfId="57" priority="1103" operator="containsText" text="ALTO">
      <formula>NOT(ISERROR(SEARCH("ALTO",T8)))</formula>
    </cfRule>
    <cfRule type="cellIs" dxfId="56" priority="1104" operator="equal">
      <formula>"CRÍTICO"</formula>
    </cfRule>
  </conditionalFormatting>
  <conditionalFormatting sqref="U10:U11">
    <cfRule type="cellIs" dxfId="53" priority="186" operator="equal">
      <formula>"MEDIO"</formula>
    </cfRule>
    <cfRule type="containsText" dxfId="52" priority="187" operator="containsText" text="ALTO">
      <formula>NOT(ISERROR(SEARCH("ALTO",U10)))</formula>
    </cfRule>
    <cfRule type="cellIs" dxfId="51" priority="188" operator="equal">
      <formula>"CRÍTICO"</formula>
    </cfRule>
  </conditionalFormatting>
  <conditionalFormatting sqref="U12">
    <cfRule type="cellIs" dxfId="49" priority="146" operator="equal">
      <formula>"MEDIO"</formula>
    </cfRule>
    <cfRule type="containsText" dxfId="48" priority="147" operator="containsText" text="ALTO">
      <formula>NOT(ISERROR(SEARCH("ALTO",U12)))</formula>
    </cfRule>
    <cfRule type="cellIs" dxfId="47" priority="148" operator="equal">
      <formula>"CRÍTICO"</formula>
    </cfRule>
  </conditionalFormatting>
  <conditionalFormatting sqref="U18:U19">
    <cfRule type="cellIs" dxfId="45" priority="342" operator="equal">
      <formula>"MEDIO"</formula>
    </cfRule>
    <cfRule type="containsText" dxfId="44" priority="343" operator="containsText" text="ALTO">
      <formula>NOT(ISERROR(SEARCH("ALTO",U18)))</formula>
    </cfRule>
    <cfRule type="cellIs" dxfId="43" priority="344" operator="equal">
      <formula>"CRÍTICO"</formula>
    </cfRule>
  </conditionalFormatting>
  <conditionalFormatting sqref="AB6">
    <cfRule type="dataBar" priority="1151">
      <dataBar>
        <cfvo type="min"/>
        <cfvo type="max"/>
        <color rgb="FFFF555A"/>
      </dataBar>
      <extLst>
        <ext xmlns:x14="http://schemas.microsoft.com/office/spreadsheetml/2009/9/main" uri="{B025F937-C7B1-47D3-B67F-A62EFF666E3E}">
          <x14:id>{0E8C7AF0-D6AD-4D7F-8F0F-72AD283762F6}</x14:id>
        </ext>
      </extLst>
    </cfRule>
    <cfRule type="colorScale" priority="1152">
      <colorScale>
        <cfvo type="min"/>
        <cfvo type="percentile" val="50"/>
        <cfvo type="max"/>
        <color rgb="FF5A8AC6"/>
        <color rgb="FFFCFCFF"/>
        <color rgb="FFF8696B"/>
      </colorScale>
    </cfRule>
    <cfRule type="dataBar" priority="1153">
      <dataBar>
        <cfvo type="min"/>
        <cfvo type="max"/>
        <color rgb="FFD6007B"/>
      </dataBar>
      <extLst>
        <ext xmlns:x14="http://schemas.microsoft.com/office/spreadsheetml/2009/9/main" uri="{B025F937-C7B1-47D3-B67F-A62EFF666E3E}">
          <x14:id>{82C17FBD-D623-4F46-AC2A-25E710EBAF67}</x14:id>
        </ext>
      </extLst>
    </cfRule>
  </conditionalFormatting>
  <conditionalFormatting sqref="AB7">
    <cfRule type="dataBar" priority="1147">
      <dataBar>
        <cfvo type="min"/>
        <cfvo type="max"/>
        <color rgb="FFFF555A"/>
      </dataBar>
      <extLst>
        <ext xmlns:x14="http://schemas.microsoft.com/office/spreadsheetml/2009/9/main" uri="{B025F937-C7B1-47D3-B67F-A62EFF666E3E}">
          <x14:id>{18CEB5D3-F9BF-4C55-B23E-6B2721A35136}</x14:id>
        </ext>
      </extLst>
    </cfRule>
    <cfRule type="colorScale" priority="1148">
      <colorScale>
        <cfvo type="min"/>
        <cfvo type="percentile" val="50"/>
        <cfvo type="max"/>
        <color rgb="FF5A8AC6"/>
        <color rgb="FFFCFCFF"/>
        <color rgb="FFF8696B"/>
      </colorScale>
    </cfRule>
    <cfRule type="dataBar" priority="1149">
      <dataBar>
        <cfvo type="min"/>
        <cfvo type="max"/>
        <color rgb="FFD6007B"/>
      </dataBar>
      <extLst>
        <ext xmlns:x14="http://schemas.microsoft.com/office/spreadsheetml/2009/9/main" uri="{B025F937-C7B1-47D3-B67F-A62EFF666E3E}">
          <x14:id>{934794E1-CFA5-429A-A150-7B4A5309CA39}</x14:id>
        </ext>
      </extLst>
    </cfRule>
  </conditionalFormatting>
  <conditionalFormatting sqref="AB9">
    <cfRule type="dataBar" priority="4063">
      <dataBar>
        <cfvo type="min"/>
        <cfvo type="max"/>
        <color rgb="FFFF555A"/>
      </dataBar>
      <extLst>
        <ext xmlns:x14="http://schemas.microsoft.com/office/spreadsheetml/2009/9/main" uri="{B025F937-C7B1-47D3-B67F-A62EFF666E3E}">
          <x14:id>{8A46854C-44F0-4E0D-A19C-2C6244B1B78C}</x14:id>
        </ext>
      </extLst>
    </cfRule>
    <cfRule type="colorScale" priority="4064">
      <colorScale>
        <cfvo type="min"/>
        <cfvo type="percentile" val="50"/>
        <cfvo type="max"/>
        <color rgb="FF5A8AC6"/>
        <color rgb="FFFCFCFF"/>
        <color rgb="FFF8696B"/>
      </colorScale>
    </cfRule>
    <cfRule type="dataBar" priority="4065">
      <dataBar>
        <cfvo type="min"/>
        <cfvo type="max"/>
        <color rgb="FFD6007B"/>
      </dataBar>
      <extLst>
        <ext xmlns:x14="http://schemas.microsoft.com/office/spreadsheetml/2009/9/main" uri="{B025F937-C7B1-47D3-B67F-A62EFF666E3E}">
          <x14:id>{1E422C2A-A475-429A-9A5E-0A18C875429C}</x14:id>
        </ext>
      </extLst>
    </cfRule>
  </conditionalFormatting>
  <conditionalFormatting sqref="AB10">
    <cfRule type="dataBar" priority="208">
      <dataBar>
        <cfvo type="min"/>
        <cfvo type="max"/>
        <color rgb="FFFF555A"/>
      </dataBar>
      <extLst>
        <ext xmlns:x14="http://schemas.microsoft.com/office/spreadsheetml/2009/9/main" uri="{B025F937-C7B1-47D3-B67F-A62EFF666E3E}">
          <x14:id>{C6A2D28F-0A74-4888-914E-E644F6AEE990}</x14:id>
        </ext>
      </extLst>
    </cfRule>
    <cfRule type="colorScale" priority="209">
      <colorScale>
        <cfvo type="min"/>
        <cfvo type="percentile" val="50"/>
        <cfvo type="max"/>
        <color rgb="FF5A8AC6"/>
        <color rgb="FFFCFCFF"/>
        <color rgb="FFF8696B"/>
      </colorScale>
    </cfRule>
    <cfRule type="dataBar" priority="210">
      <dataBar>
        <cfvo type="min"/>
        <cfvo type="max"/>
        <color rgb="FFD6007B"/>
      </dataBar>
      <extLst>
        <ext xmlns:x14="http://schemas.microsoft.com/office/spreadsheetml/2009/9/main" uri="{B025F937-C7B1-47D3-B67F-A62EFF666E3E}">
          <x14:id>{65190BFD-2BAB-48DD-8B56-11751A1933EB}</x14:id>
        </ext>
      </extLst>
    </cfRule>
  </conditionalFormatting>
  <conditionalFormatting sqref="AB18:AB19 AB8 AB11:AB16">
    <cfRule type="dataBar" priority="2653">
      <dataBar>
        <cfvo type="min"/>
        <cfvo type="max"/>
        <color rgb="FFFF555A"/>
      </dataBar>
      <extLst>
        <ext xmlns:x14="http://schemas.microsoft.com/office/spreadsheetml/2009/9/main" uri="{B025F937-C7B1-47D3-B67F-A62EFF666E3E}">
          <x14:id>{33D11944-ED6A-4C76-8673-2AC96B47A4F4}</x14:id>
        </ext>
      </extLst>
    </cfRule>
    <cfRule type="colorScale" priority="2658">
      <colorScale>
        <cfvo type="min"/>
        <cfvo type="percentile" val="50"/>
        <cfvo type="max"/>
        <color rgb="FF5A8AC6"/>
        <color rgb="FFFCFCFF"/>
        <color rgb="FFF8696B"/>
      </colorScale>
    </cfRule>
    <cfRule type="dataBar" priority="2659">
      <dataBar>
        <cfvo type="min"/>
        <cfvo type="max"/>
        <color rgb="FFD6007B"/>
      </dataBar>
      <extLst>
        <ext xmlns:x14="http://schemas.microsoft.com/office/spreadsheetml/2009/9/main" uri="{B025F937-C7B1-47D3-B67F-A62EFF666E3E}">
          <x14:id>{ECB7F6F2-7630-4CDB-9518-9D01D22482A6}</x14:id>
        </ext>
      </extLst>
    </cfRule>
  </conditionalFormatting>
  <conditionalFormatting sqref="AB22:AB23">
    <cfRule type="dataBar" priority="616">
      <dataBar>
        <cfvo type="min"/>
        <cfvo type="max"/>
        <color rgb="FFFF555A"/>
      </dataBar>
      <extLst>
        <ext xmlns:x14="http://schemas.microsoft.com/office/spreadsheetml/2009/9/main" uri="{B025F937-C7B1-47D3-B67F-A62EFF666E3E}">
          <x14:id>{CE02B125-29E7-42E7-A983-830ACA8E4944}</x14:id>
        </ext>
      </extLst>
    </cfRule>
    <cfRule type="colorScale" priority="617">
      <colorScale>
        <cfvo type="min"/>
        <cfvo type="percentile" val="50"/>
        <cfvo type="max"/>
        <color rgb="FF5A8AC6"/>
        <color rgb="FFFCFCFF"/>
        <color rgb="FFF8696B"/>
      </colorScale>
    </cfRule>
    <cfRule type="dataBar" priority="618">
      <dataBar>
        <cfvo type="min"/>
        <cfvo type="max"/>
        <color rgb="FFD6007B"/>
      </dataBar>
      <extLst>
        <ext xmlns:x14="http://schemas.microsoft.com/office/spreadsheetml/2009/9/main" uri="{B025F937-C7B1-47D3-B67F-A62EFF666E3E}">
          <x14:id>{CE419D86-01CA-48DC-A673-61F383EA6159}</x14:id>
        </ext>
      </extLst>
    </cfRule>
  </conditionalFormatting>
  <conditionalFormatting sqref="AE6:AE51">
    <cfRule type="cellIs" dxfId="42" priority="1997" operator="equal">
      <formula>"INADECUADO"</formula>
    </cfRule>
    <cfRule type="cellIs" dxfId="41" priority="1998" operator="equal">
      <formula>"PARCIALMENTE ADECUADO"</formula>
    </cfRule>
    <cfRule type="cellIs" dxfId="40" priority="1999" operator="equal">
      <formula>"ADECUADO"</formula>
    </cfRule>
  </conditionalFormatting>
  <conditionalFormatting sqref="AK6:AK51">
    <cfRule type="containsText" dxfId="39" priority="164" operator="containsText" text="CON DEFICIENCIAS">
      <formula>NOT(ISERROR(SEARCH("CON DEFICIENCIAS",AK6)))</formula>
    </cfRule>
    <cfRule type="containsText" dxfId="38" priority="165" operator="containsText" text="INEFECTIVO">
      <formula>NOT(ISERROR(SEARCH("INEFECTIVO",AK6)))</formula>
    </cfRule>
    <cfRule type="containsText" dxfId="37" priority="166" operator="containsText" text="EFECTIVO">
      <formula>NOT(ISERROR(SEARCH("EFECTIVO",AK6)))</formula>
    </cfRule>
  </conditionalFormatting>
  <conditionalFormatting sqref="AL6:AN9 AL10:AL21 AM6:AN23 AL24:AN51 AO6:AO51">
    <cfRule type="containsErrors" dxfId="36" priority="449" stopIfTrue="1">
      <formula>ISERROR(AL6)</formula>
    </cfRule>
  </conditionalFormatting>
  <conditionalFormatting sqref="AQ7">
    <cfRule type="cellIs" dxfId="34" priority="1245" operator="equal">
      <formula>"MEDIO"</formula>
    </cfRule>
    <cfRule type="containsText" dxfId="33" priority="1246" operator="containsText" text="ALTO">
      <formula>NOT(ISERROR(SEARCH("ALTO",AQ7)))</formula>
    </cfRule>
    <cfRule type="cellIs" dxfId="32" priority="1247" operator="equal">
      <formula>"CRÍTICO"</formula>
    </cfRule>
  </conditionalFormatting>
  <conditionalFormatting sqref="AR14:AR15">
    <cfRule type="cellIs" dxfId="30" priority="38" operator="equal">
      <formula>"MEDIO"</formula>
    </cfRule>
    <cfRule type="containsText" dxfId="29" priority="39" operator="containsText" text="ALTO">
      <formula>NOT(ISERROR(SEARCH("ALTO",AR14)))</formula>
    </cfRule>
    <cfRule type="cellIs" dxfId="28" priority="40" operator="equal">
      <formula>"CRÍTICO"</formula>
    </cfRule>
  </conditionalFormatting>
  <conditionalFormatting sqref="AT12">
    <cfRule type="cellIs" dxfId="26" priority="26" operator="equal">
      <formula>"MEDIO"</formula>
    </cfRule>
    <cfRule type="containsText" dxfId="25" priority="27" operator="containsText" text="ALTO">
      <formula>NOT(ISERROR(SEARCH("ALTO",AT12)))</formula>
    </cfRule>
    <cfRule type="cellIs" dxfId="24" priority="28" operator="equal">
      <formula>"CRÍTICO"</formula>
    </cfRule>
  </conditionalFormatting>
  <conditionalFormatting sqref="AT13:AT15">
    <cfRule type="cellIs" dxfId="22" priority="22" operator="equal">
      <formula>"MEDIO"</formula>
    </cfRule>
    <cfRule type="containsText" dxfId="21" priority="23" operator="containsText" text="ALTO">
      <formula>NOT(ISERROR(SEARCH("ALTO",AT13)))</formula>
    </cfRule>
    <cfRule type="cellIs" dxfId="20" priority="24" operator="equal">
      <formula>"CRÍTICO"</formula>
    </cfRule>
  </conditionalFormatting>
  <conditionalFormatting sqref="AT21">
    <cfRule type="cellIs" dxfId="18" priority="14" operator="equal">
      <formula>"MEDIO"</formula>
    </cfRule>
    <cfRule type="containsText" dxfId="17" priority="15" operator="containsText" text="ALTO">
      <formula>NOT(ISERROR(SEARCH("ALTO",AT21)))</formula>
    </cfRule>
    <cfRule type="cellIs" dxfId="16" priority="16" operator="equal">
      <formula>"CRÍTICO"</formula>
    </cfRule>
  </conditionalFormatting>
  <conditionalFormatting sqref="Q19">
    <cfRule type="colorScale" priority="5407">
      <colorScale>
        <cfvo type="min"/>
        <cfvo type="max"/>
        <color rgb="FF63BE7B"/>
        <color rgb="FFFFEF9C"/>
      </colorScale>
    </cfRule>
    <cfRule type="dataBar" priority="5408">
      <dataBar>
        <cfvo type="min"/>
        <cfvo type="max"/>
        <color rgb="FFFFB628"/>
      </dataBar>
      <extLst>
        <ext xmlns:x14="http://schemas.microsoft.com/office/spreadsheetml/2009/9/main" uri="{B025F937-C7B1-47D3-B67F-A62EFF666E3E}">
          <x14:id>{5C839959-628A-4586-A309-DA6D65149FEB}</x14:id>
        </ext>
      </extLst>
    </cfRule>
  </conditionalFormatting>
  <conditionalFormatting sqref="Q17">
    <cfRule type="colorScale" priority="5419">
      <colorScale>
        <cfvo type="min"/>
        <cfvo type="max"/>
        <color rgb="FF63BE7B"/>
        <color rgb="FFFFEF9C"/>
      </colorScale>
    </cfRule>
    <cfRule type="dataBar" priority="5420">
      <dataBar>
        <cfvo type="min"/>
        <cfvo type="max"/>
        <color rgb="FFFFB628"/>
      </dataBar>
      <extLst>
        <ext xmlns:x14="http://schemas.microsoft.com/office/spreadsheetml/2009/9/main" uri="{B025F937-C7B1-47D3-B67F-A62EFF666E3E}">
          <x14:id>{15D64045-CC3D-4842-977E-BD85E3C69E9B}</x14:id>
        </ext>
      </extLst>
    </cfRule>
  </conditionalFormatting>
  <conditionalFormatting sqref="A21">
    <cfRule type="dataBar" priority="5523">
      <dataBar>
        <cfvo type="min"/>
        <cfvo type="max"/>
        <color rgb="FF63C384"/>
      </dataBar>
      <extLst>
        <ext xmlns:x14="http://schemas.microsoft.com/office/spreadsheetml/2009/9/main" uri="{B025F937-C7B1-47D3-B67F-A62EFF666E3E}">
          <x14:id>{D0CA3A71-659A-4935-B759-442A423A6724}</x14:id>
        </ext>
      </extLst>
    </cfRule>
  </conditionalFormatting>
  <conditionalFormatting sqref="B21">
    <cfRule type="dataBar" priority="5524">
      <dataBar>
        <cfvo type="min"/>
        <cfvo type="max"/>
        <color rgb="FF63C384"/>
      </dataBar>
      <extLst>
        <ext xmlns:x14="http://schemas.microsoft.com/office/spreadsheetml/2009/9/main" uri="{B025F937-C7B1-47D3-B67F-A62EFF666E3E}">
          <x14:id>{14E62B81-F0E1-40E3-97BB-FD67F72504F6}</x14:id>
        </ext>
      </extLst>
    </cfRule>
  </conditionalFormatting>
  <conditionalFormatting sqref="Q22:Q23">
    <cfRule type="colorScale" priority="5527">
      <colorScale>
        <cfvo type="min"/>
        <cfvo type="max"/>
        <color rgb="FF63BE7B"/>
        <color rgb="FFFFEF9C"/>
      </colorScale>
    </cfRule>
    <cfRule type="dataBar" priority="5528">
      <dataBar>
        <cfvo type="min"/>
        <cfvo type="max"/>
        <color rgb="FFFFB628"/>
      </dataBar>
      <extLst>
        <ext xmlns:x14="http://schemas.microsoft.com/office/spreadsheetml/2009/9/main" uri="{B025F937-C7B1-47D3-B67F-A62EFF666E3E}">
          <x14:id>{2BE3C676-8851-4CCD-84D6-B9D9AF2D2DD1}</x14:id>
        </ext>
      </extLst>
    </cfRule>
  </conditionalFormatting>
  <conditionalFormatting sqref="I20:I21">
    <cfRule type="dataBar" priority="5561">
      <dataBar>
        <cfvo type="min"/>
        <cfvo type="max"/>
        <color rgb="FF638EC6"/>
      </dataBar>
      <extLst>
        <ext xmlns:x14="http://schemas.microsoft.com/office/spreadsheetml/2009/9/main" uri="{B025F937-C7B1-47D3-B67F-A62EFF666E3E}">
          <x14:id>{F2D26629-2138-4744-BAF5-87934355EFDE}</x14:id>
        </ext>
      </extLst>
    </cfRule>
  </conditionalFormatting>
  <conditionalFormatting sqref="Q20:Q21">
    <cfRule type="colorScale" priority="5562">
      <colorScale>
        <cfvo type="min"/>
        <cfvo type="max"/>
        <color rgb="FF63BE7B"/>
        <color rgb="FFFFEF9C"/>
      </colorScale>
    </cfRule>
    <cfRule type="dataBar" priority="5563">
      <dataBar>
        <cfvo type="min"/>
        <cfvo type="max"/>
        <color rgb="FFFFB628"/>
      </dataBar>
      <extLst>
        <ext xmlns:x14="http://schemas.microsoft.com/office/spreadsheetml/2009/9/main" uri="{B025F937-C7B1-47D3-B67F-A62EFF666E3E}">
          <x14:id>{2280EF32-E358-43A6-BBF0-78F98E39F8FC}</x14:id>
        </ext>
      </extLst>
    </cfRule>
  </conditionalFormatting>
  <conditionalFormatting sqref="AB20:AB21 AB17">
    <cfRule type="dataBar" priority="5564">
      <dataBar>
        <cfvo type="min"/>
        <cfvo type="max"/>
        <color rgb="FFFF555A"/>
      </dataBar>
      <extLst>
        <ext xmlns:x14="http://schemas.microsoft.com/office/spreadsheetml/2009/9/main" uri="{B025F937-C7B1-47D3-B67F-A62EFF666E3E}">
          <x14:id>{ECEE3FA6-09E0-4176-9C08-E2B80AB5119A}</x14:id>
        </ext>
      </extLst>
    </cfRule>
    <cfRule type="colorScale" priority="5565">
      <colorScale>
        <cfvo type="min"/>
        <cfvo type="percentile" val="50"/>
        <cfvo type="max"/>
        <color rgb="FF5A8AC6"/>
        <color rgb="FFFCFCFF"/>
        <color rgb="FFF8696B"/>
      </colorScale>
    </cfRule>
    <cfRule type="dataBar" priority="5566">
      <dataBar>
        <cfvo type="min"/>
        <cfvo type="max"/>
        <color rgb="FFD6007B"/>
      </dataBar>
      <extLst>
        <ext xmlns:x14="http://schemas.microsoft.com/office/spreadsheetml/2009/9/main" uri="{B025F937-C7B1-47D3-B67F-A62EFF666E3E}">
          <x14:id>{5ABBE85F-A5CB-471D-B11E-55D4A0673AE0}</x14:id>
        </ext>
      </extLst>
    </cfRule>
  </conditionalFormatting>
  <conditionalFormatting sqref="B22">
    <cfRule type="dataBar" priority="5575">
      <dataBar>
        <cfvo type="min"/>
        <cfvo type="max"/>
        <color rgb="FF63C384"/>
      </dataBar>
      <extLst>
        <ext xmlns:x14="http://schemas.microsoft.com/office/spreadsheetml/2009/9/main" uri="{B025F937-C7B1-47D3-B67F-A62EFF666E3E}">
          <x14:id>{239C0DB7-0397-4D4E-A7AA-2302D57E9EC5}</x14:id>
        </ext>
      </extLst>
    </cfRule>
  </conditionalFormatting>
  <conditionalFormatting sqref="A24:A51">
    <cfRule type="dataBar" priority="5631">
      <dataBar>
        <cfvo type="min"/>
        <cfvo type="max"/>
        <color rgb="FF63C384"/>
      </dataBar>
      <extLst>
        <ext xmlns:x14="http://schemas.microsoft.com/office/spreadsheetml/2009/9/main" uri="{B025F937-C7B1-47D3-B67F-A62EFF666E3E}">
          <x14:id>{529401CA-6BA0-4DA3-8D52-F4BD91CA5703}</x14:id>
        </ext>
      </extLst>
    </cfRule>
  </conditionalFormatting>
  <conditionalFormatting sqref="I24:I51">
    <cfRule type="dataBar" priority="5633">
      <dataBar>
        <cfvo type="min"/>
        <cfvo type="max"/>
        <color rgb="FF638EC6"/>
      </dataBar>
      <extLst>
        <ext xmlns:x14="http://schemas.microsoft.com/office/spreadsheetml/2009/9/main" uri="{B025F937-C7B1-47D3-B67F-A62EFF666E3E}">
          <x14:id>{FDAF49D7-7437-47CB-B018-D200C20CDA36}</x14:id>
        </ext>
      </extLst>
    </cfRule>
  </conditionalFormatting>
  <conditionalFormatting sqref="Q24:Q51">
    <cfRule type="colorScale" priority="5635">
      <colorScale>
        <cfvo type="min"/>
        <cfvo type="max"/>
        <color rgb="FF63BE7B"/>
        <color rgb="FFFFEF9C"/>
      </colorScale>
    </cfRule>
    <cfRule type="dataBar" priority="5636">
      <dataBar>
        <cfvo type="min"/>
        <cfvo type="max"/>
        <color rgb="FFFFB628"/>
      </dataBar>
      <extLst>
        <ext xmlns:x14="http://schemas.microsoft.com/office/spreadsheetml/2009/9/main" uri="{B025F937-C7B1-47D3-B67F-A62EFF666E3E}">
          <x14:id>{71228FE2-7793-46CD-B52A-7A91CE352A0A}</x14:id>
        </ext>
      </extLst>
    </cfRule>
  </conditionalFormatting>
  <conditionalFormatting sqref="AB24:AB51">
    <cfRule type="dataBar" priority="5639">
      <dataBar>
        <cfvo type="min"/>
        <cfvo type="max"/>
        <color rgb="FFFF555A"/>
      </dataBar>
      <extLst>
        <ext xmlns:x14="http://schemas.microsoft.com/office/spreadsheetml/2009/9/main" uri="{B025F937-C7B1-47D3-B67F-A62EFF666E3E}">
          <x14:id>{D729C3F8-C166-4B0E-9FF9-AA0382E91D1B}</x14:id>
        </ext>
      </extLst>
    </cfRule>
    <cfRule type="colorScale" priority="5640">
      <colorScale>
        <cfvo type="min"/>
        <cfvo type="percentile" val="50"/>
        <cfvo type="max"/>
        <color rgb="FF5A8AC6"/>
        <color rgb="FFFCFCFF"/>
        <color rgb="FFF8696B"/>
      </colorScale>
    </cfRule>
    <cfRule type="dataBar" priority="5641">
      <dataBar>
        <cfvo type="min"/>
        <cfvo type="max"/>
        <color rgb="FFD6007B"/>
      </dataBar>
      <extLst>
        <ext xmlns:x14="http://schemas.microsoft.com/office/spreadsheetml/2009/9/main" uri="{B025F937-C7B1-47D3-B67F-A62EFF666E3E}">
          <x14:id>{A27BC7DF-1D4C-4C79-B369-9E5F0EAFE75F}</x14:id>
        </ext>
      </extLst>
    </cfRule>
  </conditionalFormatting>
  <conditionalFormatting sqref="O6:O51">
    <cfRule type="cellIs" dxfId="2" priority="5645" operator="equal">
      <formula>"ALTO"</formula>
    </cfRule>
    <cfRule type="cellIs" dxfId="1" priority="5646" operator="equal">
      <formula>"MEDIO"</formula>
    </cfRule>
    <cfRule type="cellIs" dxfId="0" priority="5647" operator="equal">
      <formula>"BAJO"</formula>
    </cfRule>
    <cfRule type="dataBar" priority="5648">
      <dataBar>
        <cfvo type="min"/>
        <cfvo type="max"/>
        <color rgb="FF63C384"/>
      </dataBar>
      <extLst>
        <ext xmlns:x14="http://schemas.microsoft.com/office/spreadsheetml/2009/9/main" uri="{B025F937-C7B1-47D3-B67F-A62EFF666E3E}">
          <x14:id>{201E3FED-9D46-4111-80BD-C153CBE56DC5}</x14:id>
        </ext>
      </extLst>
    </cfRule>
  </conditionalFormatting>
  <dataValidations count="18">
    <dataValidation type="list" allowBlank="1" showInputMessage="1" showErrorMessage="1" sqref="A65390:A65482 A130926:A131018 A196462:A196554 A261998:A262090 A327534:A327626 A393070:A393162 A458606:A458698 A524142:A524234 A589678:A589770 A655214:A655306 A720750:A720842 A786286:A786378 A851822:A851914 A917358:A917450 A982894:A982986 A6:A51" xr:uid="{00000000-0002-0000-0100-000000000000}">
      <formula1>Macroproceso</formula1>
    </dataValidation>
    <dataValidation type="list" allowBlank="1" showInputMessage="1" showErrorMessage="1" sqref="J65390:L65482 J130926:L131018 J196462:L196554 J261998:L262090 J327534:L327626 J393070:L393162 J458606:L458698 J524142:L524234 J589678:L589770 J655214:L655306 J720750:L720842 J786286:L786378 J851822:L851914 J917358:L917450 J982894:L982986" xr:uid="{00000000-0002-0000-0100-000001000000}">
      <formula1>Impacto_1</formula1>
    </dataValidation>
    <dataValidation type="list" allowBlank="1" showInputMessage="1" showErrorMessage="1" sqref="X65390:X65482 X130926:X131018 X196462:X196554 X261998:X262090 X327534:X327626 X393070:X393162 X458606:X458698 X524142:X524234 X589678:X589770 X655214:X655306 X720750:X720842 X786286:X786378 X851822:X851914 X917358:X917450 X982894:X982986" xr:uid="{00000000-0002-0000-0100-000002000000}">
      <formula1>TIPO_CONTROL</formula1>
    </dataValidation>
    <dataValidation type="list" allowBlank="1" showInputMessage="1" showErrorMessage="1" sqref="Q65390:Q65482 Q130926:Q131018 Q196462:Q196554 Q261998:Q262090 Q327534:Q327626 Q393070:Q393162 Q458606:Q458698 Q524142:Q524234 Q589678:Q589770 Q655214:Q655306 Q720750:Q720842 Q786286:Q786378 Q851822:Q851914 Q917358:Q917450 Q982894:Q982986" xr:uid="{00000000-0002-0000-0100-000003000000}">
      <formula1>Riesgo</formula1>
    </dataValidation>
    <dataValidation type="list" allowBlank="1" showInputMessage="1" showErrorMessage="1" sqref="Z65390:Z65482 Z130926:Z131018 Z196462:Z196554 Z261998:Z262090 Z327534:Z327626 Z393070:Z393162 Z458606:Z458698 Z524142:Z524234 Z589678:Z589770 Z655214:Z655306 Z720750:Z720842 Z786286:Z786378 Z851822:Z851914 Z917358:Z917450 Z982894:Z982986" xr:uid="{00000000-0002-0000-0100-000005000000}">
      <formula1>Segregación2</formula1>
    </dataValidation>
    <dataValidation type="list" allowBlank="1" showInputMessage="1" showErrorMessage="1" sqref="AB65390:AB65482 AB130926:AB131018 AB196462:AB196554 AB261998:AB262090 AB327534:AB327626 AB393070:AB393162 AB458606:AB458698 AB524142:AB524234 AB589678:AB589770 AB655214:AB655306 AB720750:AB720842 AB786286:AB786378 AB851822:AB851914 AB917358:AB917450 AB982894:AB982986 AB6:AB51" xr:uid="{00000000-0002-0000-0100-000007000000}">
      <formula1>Clase</formula1>
    </dataValidation>
    <dataValidation type="list" allowBlank="1" showInputMessage="1" showErrorMessage="1" sqref="AF65390:AF65482 AF130926:AF131018 AF196462:AF196554 AF261998:AF262090 AF327534:AF327626 AF393070:AF393162 AF458606:AF458698 AF524142:AF524234 AF589678:AF589770 AF655214:AF655306 AF720750:AF720842 AF786286:AF786378 AF851822:AF851914 AF917358:AF917450 AF982894:AF982986 AF6:AF51" xr:uid="{00000000-0002-0000-0100-000008000000}">
      <formula1>Evidencia</formula1>
    </dataValidation>
    <dataValidation type="list" allowBlank="1" showInputMessage="1" showErrorMessage="1" sqref="AH65390:AH65482 AH130926:AH131018 AH196462:AH196554 AH261998:AH262090 AH327534:AH327626 AH393070:AH393162 AH458606:AH458698 AH524142:AH524234 AH589678:AH589770 AH655214:AH655306 AH720750:AH720842 AH786286:AH786378 AH851822:AH851914 AH917358:AH917450 AH982894:AH982986" xr:uid="{00000000-0002-0000-0100-000009000000}">
      <formula1>INCORECCIONES</formula1>
    </dataValidation>
    <dataValidation type="list" allowBlank="1" showInputMessage="1" showErrorMessage="1" sqref="V65390:V65482 V130926:V131018 V196462:V196554 V261998:V262090 V327534:V327626 V393070:V393162 V458606:V458698 V524142:V524234 V589678:V589770 V655214:V655306 V720750:V720842 V786286:V786378 V851822:V851914 V917358:V917450 V982894:V982986" xr:uid="{00000000-0002-0000-0100-00000B000000}">
      <formula1>OBJETIVO</formula1>
    </dataValidation>
    <dataValidation type="list" allowBlank="1" showInputMessage="1" showErrorMessage="1" sqref="C65472:C65477 C131008:C131013 C196544:C196549 C262080:C262085 C327616:C327621 C393152:C393157 C458688:C458693 C524224:C524229 C589760:C589765 C655296:C655301 C720832:C720837 C786368:C786373 C851904:C851909 C917440:C917445 C982976:C982981 C65390:C65452 C130926:C130988 C196462:C196524 C261998:C262060 C327534:C327596 C393070:C393132 C458606:C458668 C524142:C524204 C589678:C589740 C655214:C655276 C720750:C720812 C786286:C786348 C851822:C851884 C917358:C917420 C982894:C982956 C6:C23" xr:uid="{00000000-0002-0000-0100-00000C000000}">
      <formula1>Responsable</formula1>
    </dataValidation>
    <dataValidation type="list" allowBlank="1" showInputMessage="1" showErrorMessage="1" sqref="C65478:C65482 C131014:C131018 C196550:C196554 C262086:C262090 C327622:C327626 C393158:C393162 C458694:C458698 C524230:C524234 C589766:C589770 C655302:C655306 C720838:C720842 C786374:C786378 C851910:C851914 C917446:C917450 C982982:C982986 C65453:C65471 C130989:C131007 C196525:C196543 C262061:C262079 C327597:C327615 C393133:C393151 C458669:C458687 C524205:C524223 C589741:C589759 C655277:C655295 C720813:C720831 C786349:C786367 C851885:C851903 C917421:C917439 C982957:C982975 B65390:B65482 B130926:B131018 B196462:B196554 B261998:B262090 B327534:B327626 B393070:B393162 B458606:B458698 B524142:B524234 B589678:B589770 B655214:B655306 B720750:B720842 B786286:B786378 B851822:B851914 B917358:B917450 B982894:B982986 B6:B51" xr:uid="{00000000-0002-0000-0100-00000D000000}">
      <formula1>Proceso</formula1>
    </dataValidation>
    <dataValidation type="list" allowBlank="1" showInputMessage="1" showErrorMessage="1" sqref="X6:X51" xr:uid="{00000000-0002-0000-0100-00000F000000}">
      <formula1>Tipocontrol</formula1>
    </dataValidation>
    <dataValidation type="list" allowBlank="1" showInputMessage="1" showErrorMessage="1" sqref="T6:T51" xr:uid="{00000000-0002-0000-0100-000010000000}">
      <formula1>Nivelaceptacion</formula1>
    </dataValidation>
    <dataValidation type="list" allowBlank="1" showInputMessage="1" showErrorMessage="1" sqref="Z6:Z51" xr:uid="{00000000-0002-0000-0100-000011000000}">
      <formula1>Segregacion</formula1>
    </dataValidation>
    <dataValidation type="list" allowBlank="1" showInputMessage="1" showErrorMessage="1" sqref="V6:V51" xr:uid="{00000000-0002-0000-0100-000012000000}">
      <formula1>Calificacioncontrol</formula1>
    </dataValidation>
    <dataValidation type="list" allowBlank="1" showInputMessage="1" showErrorMessage="1" sqref="AH6:AH51" xr:uid="{00000000-0002-0000-0100-000013000000}">
      <formula1>Hallazgos</formula1>
    </dataValidation>
    <dataValidation type="list" allowBlank="1" showInputMessage="1" showErrorMessage="1" sqref="Q6:Q51" xr:uid="{00000000-0002-0000-0100-000014000000}">
      <formula1>Risgofraude</formula1>
    </dataValidation>
    <dataValidation type="list" allowBlank="1" showInputMessage="1" showErrorMessage="1" sqref="AN6:AN51" xr:uid="{9A7B8910-4F43-4D78-B2D0-515A4444139E}">
      <formula1>RIESGO_MATERIALIZADO</formula1>
    </dataValidation>
  </dataValidations>
  <pageMargins left="0.70866141732283472" right="0.70866141732283472" top="0.74803149606299213" bottom="0.74803149606299213" header="0.31496062992125984" footer="0.31496062992125984"/>
  <pageSetup paperSize="9" orientation="portrait" r:id="rId1"/>
  <headerFooter>
    <oddFooter>&amp;C&amp;6vigente desde 
jul-23-2025&amp;R&amp;6F-DE-01 V.04</oddFooter>
  </headerFooter>
  <extLst>
    <ext xmlns:x14="http://schemas.microsoft.com/office/spreadsheetml/2009/9/main" uri="{78C0D931-6437-407d-A8EE-F0AAD7539E65}">
      <x14:conditionalFormattings>
        <x14:conditionalFormatting xmlns:xm="http://schemas.microsoft.com/office/excel/2006/main">
          <x14:cfRule type="dataBar" id="{CCB79652-377E-467F-8E96-A392C5EB4D63}">
            <x14:dataBar minLength="0" maxLength="100" negativeBarColorSameAsPositive="1" axisPosition="none">
              <x14:cfvo type="min"/>
              <x14:cfvo type="max"/>
            </x14:dataBar>
          </x14:cfRule>
          <xm:sqref>A6</xm:sqref>
        </x14:conditionalFormatting>
        <x14:conditionalFormatting xmlns:xm="http://schemas.microsoft.com/office/excel/2006/main">
          <x14:cfRule type="dataBar" id="{C2C02787-152B-4482-91BF-B5D73A1C6D94}">
            <x14:dataBar minLength="0" maxLength="100" negativeBarColorSameAsPositive="1" axisPosition="none">
              <x14:cfvo type="min"/>
              <x14:cfvo type="max"/>
            </x14:dataBar>
          </x14:cfRule>
          <xm:sqref>A7</xm:sqref>
        </x14:conditionalFormatting>
        <x14:conditionalFormatting xmlns:xm="http://schemas.microsoft.com/office/excel/2006/main">
          <x14:cfRule type="dataBar" id="{27374F60-99C6-406E-BAF7-4E9AB641244B}">
            <x14:dataBar minLength="0" maxLength="100" negativeBarColorSameAsPositive="1" axisPosition="none">
              <x14:cfvo type="min"/>
              <x14:cfvo type="max"/>
            </x14:dataBar>
          </x14:cfRule>
          <xm:sqref>A8</xm:sqref>
        </x14:conditionalFormatting>
        <x14:conditionalFormatting xmlns:xm="http://schemas.microsoft.com/office/excel/2006/main">
          <x14:cfRule type="dataBar" id="{F8B2E9D2-5313-4B06-8624-8650FAFEC487}">
            <x14:dataBar minLength="0" maxLength="100" negativeBarColorSameAsPositive="1" axisPosition="none">
              <x14:cfvo type="min"/>
              <x14:cfvo type="max"/>
            </x14:dataBar>
          </x14:cfRule>
          <xm:sqref>A9</xm:sqref>
        </x14:conditionalFormatting>
        <x14:conditionalFormatting xmlns:xm="http://schemas.microsoft.com/office/excel/2006/main">
          <x14:cfRule type="dataBar" id="{1C5CB367-1EFC-477A-99FA-54793DA96C53}">
            <x14:dataBar minLength="0" maxLength="100" negativeBarColorSameAsPositive="1" axisPosition="none">
              <x14:cfvo type="min"/>
              <x14:cfvo type="max"/>
            </x14:dataBar>
          </x14:cfRule>
          <xm:sqref>A10</xm:sqref>
        </x14:conditionalFormatting>
        <x14:conditionalFormatting xmlns:xm="http://schemas.microsoft.com/office/excel/2006/main">
          <x14:cfRule type="dataBar" id="{EFD2C6E8-1851-4478-967A-613F875F55C6}">
            <x14:dataBar minLength="0" maxLength="100" negativeBarColorSameAsPositive="1" axisPosition="none">
              <x14:cfvo type="min"/>
              <x14:cfvo type="max"/>
            </x14:dataBar>
          </x14:cfRule>
          <xm:sqref>A11</xm:sqref>
        </x14:conditionalFormatting>
        <x14:conditionalFormatting xmlns:xm="http://schemas.microsoft.com/office/excel/2006/main">
          <x14:cfRule type="dataBar" id="{F647FE03-652A-430A-99D2-BA25FECD5A13}">
            <x14:dataBar minLength="0" maxLength="100" negativeBarColorSameAsPositive="1" axisPosition="none">
              <x14:cfvo type="min"/>
              <x14:cfvo type="max"/>
            </x14:dataBar>
          </x14:cfRule>
          <xm:sqref>A12</xm:sqref>
        </x14:conditionalFormatting>
        <x14:conditionalFormatting xmlns:xm="http://schemas.microsoft.com/office/excel/2006/main">
          <x14:cfRule type="dataBar" id="{154569E6-4C09-4BF0-9319-F06875240C98}">
            <x14:dataBar minLength="0" maxLength="100" negativeBarColorSameAsPositive="1" axisPosition="none">
              <x14:cfvo type="min"/>
              <x14:cfvo type="max"/>
            </x14:dataBar>
          </x14:cfRule>
          <xm:sqref>A13:A14</xm:sqref>
        </x14:conditionalFormatting>
        <x14:conditionalFormatting xmlns:xm="http://schemas.microsoft.com/office/excel/2006/main">
          <x14:cfRule type="dataBar" id="{906161D8-FB4C-4718-94E0-391086E06CB4}">
            <x14:dataBar minLength="0" maxLength="100" negativeBarColorSameAsPositive="1" axisPosition="none">
              <x14:cfvo type="min"/>
              <x14:cfvo type="max"/>
            </x14:dataBar>
          </x14:cfRule>
          <xm:sqref>A15:A16</xm:sqref>
        </x14:conditionalFormatting>
        <x14:conditionalFormatting xmlns:xm="http://schemas.microsoft.com/office/excel/2006/main">
          <x14:cfRule type="dataBar" id="{2C014A73-BC35-4FB3-BCCF-1C5C367C3820}">
            <x14:dataBar minLength="0" maxLength="100" negativeBarColorSameAsPositive="1" axisPosition="none">
              <x14:cfvo type="min"/>
              <x14:cfvo type="max"/>
            </x14:dataBar>
          </x14:cfRule>
          <xm:sqref>A17</xm:sqref>
        </x14:conditionalFormatting>
        <x14:conditionalFormatting xmlns:xm="http://schemas.microsoft.com/office/excel/2006/main">
          <x14:cfRule type="dataBar" id="{C2CBA904-B0C2-441A-A223-635B06EC5BCC}">
            <x14:dataBar minLength="0" maxLength="100" negativeBarColorSameAsPositive="1" axisPosition="none">
              <x14:cfvo type="min"/>
              <x14:cfvo type="max"/>
            </x14:dataBar>
          </x14:cfRule>
          <xm:sqref>A18</xm:sqref>
        </x14:conditionalFormatting>
        <x14:conditionalFormatting xmlns:xm="http://schemas.microsoft.com/office/excel/2006/main">
          <x14:cfRule type="dataBar" id="{71DE2060-26F8-495D-8029-0CEC5CB00244}">
            <x14:dataBar minLength="0" maxLength="100" negativeBarColorSameAsPositive="1" axisPosition="none">
              <x14:cfvo type="min"/>
              <x14:cfvo type="max"/>
            </x14:dataBar>
          </x14:cfRule>
          <xm:sqref>A19</xm:sqref>
        </x14:conditionalFormatting>
        <x14:conditionalFormatting xmlns:xm="http://schemas.microsoft.com/office/excel/2006/main">
          <x14:cfRule type="dataBar" id="{4803E214-8B74-4A74-9F96-025297594982}">
            <x14:dataBar minLength="0" maxLength="100" negativeBarColorSameAsPositive="1" axisPosition="none">
              <x14:cfvo type="min"/>
              <x14:cfvo type="max"/>
            </x14:dataBar>
          </x14:cfRule>
          <xm:sqref>A20</xm:sqref>
        </x14:conditionalFormatting>
        <x14:conditionalFormatting xmlns:xm="http://schemas.microsoft.com/office/excel/2006/main">
          <x14:cfRule type="dataBar" id="{7FE10BC0-459C-4651-9F8E-7E75B36C2088}">
            <x14:dataBar minLength="0" maxLength="100" negativeBarColorSameAsPositive="1" axisPosition="none">
              <x14:cfvo type="min"/>
              <x14:cfvo type="max"/>
            </x14:dataBar>
          </x14:cfRule>
          <xm:sqref>A22</xm:sqref>
        </x14:conditionalFormatting>
        <x14:conditionalFormatting xmlns:xm="http://schemas.microsoft.com/office/excel/2006/main">
          <x14:cfRule type="dataBar" id="{35FABF0B-E9B0-4EF4-A372-C3872912AB1A}">
            <x14:dataBar minLength="0" maxLength="100" negativeBarColorSameAsPositive="1" axisPosition="none">
              <x14:cfvo type="min"/>
              <x14:cfvo type="max"/>
            </x14:dataBar>
          </x14:cfRule>
          <xm:sqref>A23</xm:sqref>
        </x14:conditionalFormatting>
        <x14:conditionalFormatting xmlns:xm="http://schemas.microsoft.com/office/excel/2006/main">
          <x14:cfRule type="dataBar" id="{1C1B7A57-BCDE-4F3E-BE48-05D66AE26422}">
            <x14:dataBar minLength="0" maxLength="100" negativeBarColorSameAsPositive="1" axisPosition="none">
              <x14:cfvo type="min"/>
              <x14:cfvo type="max"/>
            </x14:dataBar>
          </x14:cfRule>
          <xm:sqref>B14</xm:sqref>
        </x14:conditionalFormatting>
        <x14:conditionalFormatting xmlns:xm="http://schemas.microsoft.com/office/excel/2006/main">
          <x14:cfRule type="dataBar" id="{71F45444-3E70-4649-8407-5423D5809BAA}">
            <x14:dataBar minLength="0" maxLength="100" negativeBarColorSameAsPositive="1" axisPosition="none">
              <x14:cfvo type="min"/>
              <x14:cfvo type="max"/>
            </x14:dataBar>
          </x14:cfRule>
          <xm:sqref>B17</xm:sqref>
        </x14:conditionalFormatting>
        <x14:conditionalFormatting xmlns:xm="http://schemas.microsoft.com/office/excel/2006/main">
          <x14:cfRule type="dataBar" id="{E2187C98-6323-4041-BF15-448FB747C610}">
            <x14:dataBar minLength="0" maxLength="100" negativeBarColorSameAsPositive="1" axisPosition="none">
              <x14:cfvo type="min"/>
              <x14:cfvo type="max"/>
            </x14:dataBar>
          </x14:cfRule>
          <xm:sqref>B23</xm:sqref>
        </x14:conditionalFormatting>
        <x14:conditionalFormatting xmlns:xm="http://schemas.microsoft.com/office/excel/2006/main">
          <x14:cfRule type="dataBar" id="{6F2B36A5-B673-46FF-9171-75A344798255}">
            <x14:dataBar minLength="0" maxLength="100" negativeBarColorSameAsPositive="1" axisPosition="none">
              <x14:cfvo type="min"/>
              <x14:cfvo type="max"/>
            </x14:dataBar>
          </x14:cfRule>
          <xm:sqref>E14</xm:sqref>
        </x14:conditionalFormatting>
        <x14:conditionalFormatting xmlns:xm="http://schemas.microsoft.com/office/excel/2006/main">
          <x14:cfRule type="dataBar" id="{541CDB24-6483-49B9-858C-D24DB76FB1C2}">
            <x14:dataBar minLength="0" maxLength="100" negativeBarColorSameAsPositive="1" axisPosition="none">
              <x14:cfvo type="min"/>
              <x14:cfvo type="max"/>
            </x14:dataBar>
          </x14:cfRule>
          <xm:sqref>G6</xm:sqref>
        </x14:conditionalFormatting>
        <x14:conditionalFormatting xmlns:xm="http://schemas.microsoft.com/office/excel/2006/main">
          <x14:cfRule type="dataBar" id="{E2A2EE38-2E03-4C38-8A25-3D06A6D327B9}">
            <x14:dataBar minLength="0" maxLength="100" negativeBarColorSameAsPositive="1" axisPosition="none">
              <x14:cfvo type="min"/>
              <x14:cfvo type="max"/>
            </x14:dataBar>
          </x14:cfRule>
          <xm:sqref>G9</xm:sqref>
        </x14:conditionalFormatting>
        <x14:conditionalFormatting xmlns:xm="http://schemas.microsoft.com/office/excel/2006/main">
          <x14:cfRule type="dataBar" id="{EF6673B4-E21B-403A-87EC-A5A492DAF96B}">
            <x14:dataBar minLength="0" maxLength="100" negativeBarColorSameAsPositive="1" axisPosition="none">
              <x14:cfvo type="min"/>
              <x14:cfvo type="max"/>
            </x14:dataBar>
          </x14:cfRule>
          <xm:sqref>G10</xm:sqref>
        </x14:conditionalFormatting>
        <x14:conditionalFormatting xmlns:xm="http://schemas.microsoft.com/office/excel/2006/main">
          <x14:cfRule type="dataBar" id="{DEDD462B-7E55-478D-938B-B09232DA6F4A}">
            <x14:dataBar minLength="0" maxLength="100" negativeBarColorSameAsPositive="1" axisPosition="none">
              <x14:cfvo type="min"/>
              <x14:cfvo type="max"/>
            </x14:dataBar>
          </x14:cfRule>
          <xm:sqref>G14:G16</xm:sqref>
        </x14:conditionalFormatting>
        <x14:conditionalFormatting xmlns:xm="http://schemas.microsoft.com/office/excel/2006/main">
          <x14:cfRule type="dataBar" id="{E872347E-4F82-4D15-84A4-138793E1F3CF}">
            <x14:dataBar minLength="0" maxLength="100" negativeBarColorSameAsPositive="1" axisPosition="none">
              <x14:cfvo type="min"/>
              <x14:cfvo type="max"/>
            </x14:dataBar>
          </x14:cfRule>
          <xm:sqref>G22</xm:sqref>
        </x14:conditionalFormatting>
        <x14:conditionalFormatting xmlns:xm="http://schemas.microsoft.com/office/excel/2006/main">
          <x14:cfRule type="dataBar" id="{89A74E36-96DD-47F8-90A0-2F053B3CC59A}">
            <x14:dataBar minLength="0" maxLength="100" negativeBarColorSameAsPositive="1" axisPosition="none">
              <x14:cfvo type="min"/>
              <x14:cfvo type="max"/>
            </x14:dataBar>
          </x14:cfRule>
          <xm:sqref>G23</xm:sqref>
        </x14:conditionalFormatting>
        <x14:conditionalFormatting xmlns:xm="http://schemas.microsoft.com/office/excel/2006/main">
          <x14:cfRule type="dataBar" id="{35336573-1BAB-4C1D-A7EF-7DE394DD9B89}">
            <x14:dataBar minLength="0" maxLength="100" negativeBarColorSameAsPositive="1" axisPosition="none">
              <x14:cfvo type="min"/>
              <x14:cfvo type="max"/>
            </x14:dataBar>
          </x14:cfRule>
          <xm:sqref>H6</xm:sqref>
        </x14:conditionalFormatting>
        <x14:conditionalFormatting xmlns:xm="http://schemas.microsoft.com/office/excel/2006/main">
          <x14:cfRule type="dataBar" id="{0CFF8C19-314C-4715-B0B1-7C0C044A5116}">
            <x14:dataBar minLength="0" maxLength="100" negativeBarColorSameAsPositive="1" axisPosition="none">
              <x14:cfvo type="min"/>
              <x14:cfvo type="max"/>
            </x14:dataBar>
          </x14:cfRule>
          <xm:sqref>H14</xm:sqref>
        </x14:conditionalFormatting>
        <x14:conditionalFormatting xmlns:xm="http://schemas.microsoft.com/office/excel/2006/main">
          <x14:cfRule type="dataBar" id="{F437B64C-6890-4409-B30A-6A80678B385F}">
            <x14:dataBar minLength="0" maxLength="100" negativeBarColorSameAsPositive="1" axisPosition="none">
              <x14:cfvo type="min"/>
              <x14:cfvo type="max"/>
            </x14:dataBar>
          </x14:cfRule>
          <xm:sqref>H15:H16</xm:sqref>
        </x14:conditionalFormatting>
        <x14:conditionalFormatting xmlns:xm="http://schemas.microsoft.com/office/excel/2006/main">
          <x14:cfRule type="dataBar" id="{78BDCABB-2526-4084-8E3B-13BA533BE634}">
            <x14:dataBar minLength="0" maxLength="100" negativeBarColorSameAsPositive="1" axisPosition="none">
              <x14:cfvo type="min"/>
              <x14:cfvo type="max"/>
            </x14:dataBar>
          </x14:cfRule>
          <xm:sqref>H17</xm:sqref>
        </x14:conditionalFormatting>
        <x14:conditionalFormatting xmlns:xm="http://schemas.microsoft.com/office/excel/2006/main">
          <x14:cfRule type="dataBar" id="{32E38D73-3D2E-4782-8FAC-A5CAD925A8F4}">
            <x14:dataBar minLength="0" maxLength="100" negativeBarColorSameAsPositive="1" axisPosition="none">
              <x14:cfvo type="min"/>
              <x14:cfvo type="max"/>
            </x14:dataBar>
          </x14:cfRule>
          <xm:sqref>H19</xm:sqref>
        </x14:conditionalFormatting>
        <x14:conditionalFormatting xmlns:xm="http://schemas.microsoft.com/office/excel/2006/main">
          <x14:cfRule type="dataBar" id="{DF7A7BD9-6C89-47D9-A166-A2CA4D33B19A}">
            <x14:dataBar minLength="0" maxLength="100" negativeBarColorSameAsPositive="1" axisPosition="none">
              <x14:cfvo type="min"/>
              <x14:cfvo type="max"/>
            </x14:dataBar>
          </x14:cfRule>
          <xm:sqref>I6</xm:sqref>
        </x14:conditionalFormatting>
        <x14:conditionalFormatting xmlns:xm="http://schemas.microsoft.com/office/excel/2006/main">
          <x14:cfRule type="dataBar" id="{3E0F0425-74A7-414F-80F3-7DA2A027011F}">
            <x14:dataBar minLength="0" maxLength="100" negativeBarColorSameAsPositive="1" axisPosition="none">
              <x14:cfvo type="min"/>
              <x14:cfvo type="max"/>
            </x14:dataBar>
          </x14:cfRule>
          <xm:sqref>I7</xm:sqref>
        </x14:conditionalFormatting>
        <x14:conditionalFormatting xmlns:xm="http://schemas.microsoft.com/office/excel/2006/main">
          <x14:cfRule type="dataBar" id="{65E6467E-D151-47F5-86C3-51C0C7C6E807}">
            <x14:dataBar minLength="0" maxLength="100" negativeBarColorSameAsPositive="1" axisPosition="none">
              <x14:cfvo type="min"/>
              <x14:cfvo type="max"/>
            </x14:dataBar>
          </x14:cfRule>
          <xm:sqref>I8</xm:sqref>
        </x14:conditionalFormatting>
        <x14:conditionalFormatting xmlns:xm="http://schemas.microsoft.com/office/excel/2006/main">
          <x14:cfRule type="dataBar" id="{598B811C-4FC4-4EC1-A6F9-CB7B446355D6}">
            <x14:dataBar minLength="0" maxLength="100" negativeBarColorSameAsPositive="1" axisPosition="none">
              <x14:cfvo type="min"/>
              <x14:cfvo type="max"/>
            </x14:dataBar>
          </x14:cfRule>
          <xm:sqref>I9:I10</xm:sqref>
        </x14:conditionalFormatting>
        <x14:conditionalFormatting xmlns:xm="http://schemas.microsoft.com/office/excel/2006/main">
          <x14:cfRule type="dataBar" id="{6C25757E-2F39-4081-8AA9-2959BF659A32}">
            <x14:dataBar minLength="0" maxLength="100" negativeBarColorSameAsPositive="1" axisPosition="none">
              <x14:cfvo type="min"/>
              <x14:cfvo type="max"/>
            </x14:dataBar>
          </x14:cfRule>
          <xm:sqref>I11</xm:sqref>
        </x14:conditionalFormatting>
        <x14:conditionalFormatting xmlns:xm="http://schemas.microsoft.com/office/excel/2006/main">
          <x14:cfRule type="dataBar" id="{D3FE167F-A8EF-4E8E-8C9E-057EEC6547DE}">
            <x14:dataBar minLength="0" maxLength="100" negativeBarColorSameAsPositive="1" axisPosition="none">
              <x14:cfvo type="min"/>
              <x14:cfvo type="max"/>
            </x14:dataBar>
          </x14:cfRule>
          <xm:sqref>I12</xm:sqref>
        </x14:conditionalFormatting>
        <x14:conditionalFormatting xmlns:xm="http://schemas.microsoft.com/office/excel/2006/main">
          <x14:cfRule type="dataBar" id="{DC33364F-F8E2-43BE-8D8F-9367DDFA1731}">
            <x14:dataBar minLength="0" maxLength="100" negativeBarColorSameAsPositive="1" axisPosition="none">
              <x14:cfvo type="min"/>
              <x14:cfvo type="max"/>
            </x14:dataBar>
          </x14:cfRule>
          <xm:sqref>I13:I16</xm:sqref>
        </x14:conditionalFormatting>
        <x14:conditionalFormatting xmlns:xm="http://schemas.microsoft.com/office/excel/2006/main">
          <x14:cfRule type="dataBar" id="{7321F9F6-B866-41C2-B566-B242D685A76F}">
            <x14:dataBar minLength="0" maxLength="100" negativeBarColorSameAsPositive="1" axisPosition="none">
              <x14:cfvo type="min"/>
              <x14:cfvo type="max"/>
            </x14:dataBar>
          </x14:cfRule>
          <xm:sqref>I17</xm:sqref>
        </x14:conditionalFormatting>
        <x14:conditionalFormatting xmlns:xm="http://schemas.microsoft.com/office/excel/2006/main">
          <x14:cfRule type="dataBar" id="{6BB39BD0-68EF-4D02-9727-BE601F3F36E7}">
            <x14:dataBar minLength="0" maxLength="100" negativeBarColorSameAsPositive="1" axisPosition="none">
              <x14:cfvo type="min"/>
              <x14:cfvo type="max"/>
            </x14:dataBar>
          </x14:cfRule>
          <xm:sqref>I18</xm:sqref>
        </x14:conditionalFormatting>
        <x14:conditionalFormatting xmlns:xm="http://schemas.microsoft.com/office/excel/2006/main">
          <x14:cfRule type="dataBar" id="{88212F3A-CB02-4DD7-8F63-98E9DA82203D}">
            <x14:dataBar minLength="0" maxLength="100" negativeBarColorSameAsPositive="1" axisPosition="none">
              <x14:cfvo type="min"/>
              <x14:cfvo type="max"/>
            </x14:dataBar>
          </x14:cfRule>
          <xm:sqref>I22:I23</xm:sqref>
        </x14:conditionalFormatting>
        <x14:conditionalFormatting xmlns:xm="http://schemas.microsoft.com/office/excel/2006/main">
          <x14:cfRule type="dataBar" id="{2E96F9B7-1DED-491F-9940-D66497510890}">
            <x14:dataBar minLength="0" maxLength="100" negativeBarColorSameAsPositive="1" axisPosition="none">
              <x14:cfvo type="min"/>
              <x14:cfvo type="max"/>
            </x14:dataBar>
          </x14:cfRule>
          <xm:sqref>I52:I63 I19</xm:sqref>
        </x14:conditionalFormatting>
        <x14:conditionalFormatting xmlns:xm="http://schemas.microsoft.com/office/excel/2006/main">
          <x14:cfRule type="dataBar" id="{E309B734-32FE-47CD-92A6-1A11C73DB999}">
            <x14:dataBar minLength="0" maxLength="100" negativeBarColorSameAsPositive="1" axisPosition="none">
              <x14:cfvo type="min"/>
              <x14:cfvo type="max"/>
            </x14:dataBar>
          </x14:cfRule>
          <xm:sqref>Q6</xm:sqref>
        </x14:conditionalFormatting>
        <x14:conditionalFormatting xmlns:xm="http://schemas.microsoft.com/office/excel/2006/main">
          <x14:cfRule type="dataBar" id="{CD0DF0FA-D94C-4AE0-B814-C9DE6F778C23}">
            <x14:dataBar minLength="0" maxLength="100" negativeBarColorSameAsPositive="1" axisPosition="none">
              <x14:cfvo type="min"/>
              <x14:cfvo type="max"/>
            </x14:dataBar>
          </x14:cfRule>
          <xm:sqref>Q7</xm:sqref>
        </x14:conditionalFormatting>
        <x14:conditionalFormatting xmlns:xm="http://schemas.microsoft.com/office/excel/2006/main">
          <x14:cfRule type="dataBar" id="{5D8A13AA-1B5D-41ED-91D5-0814773AF6D2}">
            <x14:dataBar minLength="0" maxLength="100" negativeBarColorSameAsPositive="1" axisPosition="none">
              <x14:cfvo type="min"/>
              <x14:cfvo type="max"/>
            </x14:dataBar>
          </x14:cfRule>
          <xm:sqref>Q8</xm:sqref>
        </x14:conditionalFormatting>
        <x14:conditionalFormatting xmlns:xm="http://schemas.microsoft.com/office/excel/2006/main">
          <x14:cfRule type="dataBar" id="{7D268A08-4F24-4374-84C6-A66C592F7E50}">
            <x14:dataBar minLength="0" maxLength="100" negativeBarColorSameAsPositive="1" axisPosition="none">
              <x14:cfvo type="min"/>
              <x14:cfvo type="max"/>
            </x14:dataBar>
          </x14:cfRule>
          <xm:sqref>Q9:Q10</xm:sqref>
        </x14:conditionalFormatting>
        <x14:conditionalFormatting xmlns:xm="http://schemas.microsoft.com/office/excel/2006/main">
          <x14:cfRule type="dataBar" id="{83B5FD21-7F18-4CA0-8081-32F774CFBD3C}">
            <x14:dataBar minLength="0" maxLength="100" negativeBarColorSameAsPositive="1" axisPosition="none">
              <x14:cfvo type="min"/>
              <x14:cfvo type="max"/>
            </x14:dataBar>
          </x14:cfRule>
          <xm:sqref>Q11</xm:sqref>
        </x14:conditionalFormatting>
        <x14:conditionalFormatting xmlns:xm="http://schemas.microsoft.com/office/excel/2006/main">
          <x14:cfRule type="dataBar" id="{EE23C194-0BCE-415E-8257-7E2D462B7281}">
            <x14:dataBar minLength="0" maxLength="100" negativeBarColorSameAsPositive="1" axisPosition="none">
              <x14:cfvo type="min"/>
              <x14:cfvo type="max"/>
            </x14:dataBar>
          </x14:cfRule>
          <xm:sqref>Q12</xm:sqref>
        </x14:conditionalFormatting>
        <x14:conditionalFormatting xmlns:xm="http://schemas.microsoft.com/office/excel/2006/main">
          <x14:cfRule type="dataBar" id="{1401499F-5676-4421-8E21-B2F21D414E7C}">
            <x14:dataBar minLength="0" maxLength="100" negativeBarColorSameAsPositive="1" axisPosition="none">
              <x14:cfvo type="min"/>
              <x14:cfvo type="max"/>
            </x14:dataBar>
          </x14:cfRule>
          <xm:sqref>Q13:Q14</xm:sqref>
        </x14:conditionalFormatting>
        <x14:conditionalFormatting xmlns:xm="http://schemas.microsoft.com/office/excel/2006/main">
          <x14:cfRule type="dataBar" id="{C460419D-E688-4E00-AD08-B7D3B96C52C7}">
            <x14:dataBar minLength="0" maxLength="100" negativeBarColorSameAsPositive="1" axisPosition="none">
              <x14:cfvo type="min"/>
              <x14:cfvo type="max"/>
            </x14:dataBar>
          </x14:cfRule>
          <xm:sqref>Q15:Q16</xm:sqref>
        </x14:conditionalFormatting>
        <x14:conditionalFormatting xmlns:xm="http://schemas.microsoft.com/office/excel/2006/main">
          <x14:cfRule type="dataBar" id="{7E134E7F-72BF-4E1F-9475-C1A426AAAA31}">
            <x14:dataBar minLength="0" maxLength="100" negativeBarColorSameAsPositive="1" axisPosition="none">
              <x14:cfvo type="min"/>
              <x14:cfvo type="max"/>
            </x14:dataBar>
          </x14:cfRule>
          <xm:sqref>Q18</xm:sqref>
        </x14:conditionalFormatting>
        <x14:conditionalFormatting xmlns:xm="http://schemas.microsoft.com/office/excel/2006/main">
          <x14:cfRule type="containsText" priority="2000" operator="containsText" id="{B355C8A0-970C-43DC-85C2-B68D1694DDC3}">
            <xm:f>NOT(ISERROR(SEARCH("BAJO",S6)))</xm:f>
            <xm:f>"BAJO"</xm:f>
            <x14:dxf>
              <fill>
                <patternFill>
                  <bgColor rgb="FF92D050"/>
                </patternFill>
              </fill>
            </x14:dxf>
          </x14:cfRule>
          <xm:sqref>S6:T12 S18:S23 S24:T51</xm:sqref>
        </x14:conditionalFormatting>
        <x14:conditionalFormatting xmlns:xm="http://schemas.microsoft.com/office/excel/2006/main">
          <x14:cfRule type="containsText" priority="1007" operator="containsText" id="{CA9AA94D-670F-4AA6-94C5-40B33D4F391C}">
            <xm:f>NOT(ISERROR(SEARCH("BAJO",S6)))</xm:f>
            <xm:f>"BAJO"</xm:f>
            <x14:dxf>
              <fill>
                <patternFill>
                  <bgColor rgb="FF92D050"/>
                </patternFill>
              </fill>
            </x14:dxf>
          </x14:cfRule>
          <xm:sqref>S13:U17 U6:U7 T18:T23</xm:sqref>
        </x14:conditionalFormatting>
        <x14:conditionalFormatting xmlns:xm="http://schemas.microsoft.com/office/excel/2006/main">
          <x14:cfRule type="containsText" priority="1101" operator="containsText" id="{423465BE-CE1B-461A-9C7C-C8AF2E014811}">
            <xm:f>NOT(ISERROR(SEARCH("BAJO",U8)))</xm:f>
            <xm:f>"BAJO"</xm:f>
            <x14:dxf>
              <fill>
                <patternFill>
                  <bgColor rgb="FF92D050"/>
                </patternFill>
              </fill>
            </x14:dxf>
          </x14:cfRule>
          <xm:sqref>U8</xm:sqref>
        </x14:conditionalFormatting>
        <x14:conditionalFormatting xmlns:xm="http://schemas.microsoft.com/office/excel/2006/main">
          <x14:cfRule type="containsText" priority="185" operator="containsText" id="{79A72865-C0C3-4494-8485-27CD8DCC131A}">
            <xm:f>NOT(ISERROR(SEARCH("BAJO",U10)))</xm:f>
            <xm:f>"BAJO"</xm:f>
            <x14:dxf>
              <fill>
                <patternFill>
                  <bgColor rgb="FF92D050"/>
                </patternFill>
              </fill>
            </x14:dxf>
          </x14:cfRule>
          <xm:sqref>U10:U11</xm:sqref>
        </x14:conditionalFormatting>
        <x14:conditionalFormatting xmlns:xm="http://schemas.microsoft.com/office/excel/2006/main">
          <x14:cfRule type="containsText" priority="145" operator="containsText" id="{B099F4B1-2586-4666-81C4-9F3F0D5B9461}">
            <xm:f>NOT(ISERROR(SEARCH("BAJO",U12)))</xm:f>
            <xm:f>"BAJO"</xm:f>
            <x14:dxf>
              <fill>
                <patternFill>
                  <bgColor rgb="FF92D050"/>
                </patternFill>
              </fill>
            </x14:dxf>
          </x14:cfRule>
          <xm:sqref>U12</xm:sqref>
        </x14:conditionalFormatting>
        <x14:conditionalFormatting xmlns:xm="http://schemas.microsoft.com/office/excel/2006/main">
          <x14:cfRule type="containsText" priority="341" operator="containsText" id="{051B9BBB-690E-47F8-A473-EE41872B5FAA}">
            <xm:f>NOT(ISERROR(SEARCH("BAJO",U18)))</xm:f>
            <xm:f>"BAJO"</xm:f>
            <x14:dxf>
              <fill>
                <patternFill>
                  <bgColor rgb="FF92D050"/>
                </patternFill>
              </fill>
            </x14:dxf>
          </x14:cfRule>
          <xm:sqref>U18:U19</xm:sqref>
        </x14:conditionalFormatting>
        <x14:conditionalFormatting xmlns:xm="http://schemas.microsoft.com/office/excel/2006/main">
          <x14:cfRule type="dataBar" id="{0E8C7AF0-D6AD-4D7F-8F0F-72AD283762F6}">
            <x14:dataBar minLength="0" maxLength="100" negativeBarColorSameAsPositive="1" axisPosition="none">
              <x14:cfvo type="min"/>
              <x14:cfvo type="max"/>
            </x14:dataBar>
          </x14:cfRule>
          <x14:cfRule type="dataBar" id="{82C17FBD-D623-4F46-AC2A-25E710EBAF67}">
            <x14:dataBar minLength="0" maxLength="100" negativeBarColorSameAsPositive="1" axisPosition="none">
              <x14:cfvo type="min"/>
              <x14:cfvo type="max"/>
            </x14:dataBar>
          </x14:cfRule>
          <xm:sqref>AB6</xm:sqref>
        </x14:conditionalFormatting>
        <x14:conditionalFormatting xmlns:xm="http://schemas.microsoft.com/office/excel/2006/main">
          <x14:cfRule type="dataBar" id="{18CEB5D3-F9BF-4C55-B23E-6B2721A35136}">
            <x14:dataBar minLength="0" maxLength="100" negativeBarColorSameAsPositive="1" axisPosition="none">
              <x14:cfvo type="min"/>
              <x14:cfvo type="max"/>
            </x14:dataBar>
          </x14:cfRule>
          <x14:cfRule type="dataBar" id="{934794E1-CFA5-429A-A150-7B4A5309CA39}">
            <x14:dataBar minLength="0" maxLength="100" negativeBarColorSameAsPositive="1" axisPosition="none">
              <x14:cfvo type="min"/>
              <x14:cfvo type="max"/>
            </x14:dataBar>
          </x14:cfRule>
          <xm:sqref>AB7</xm:sqref>
        </x14:conditionalFormatting>
        <x14:conditionalFormatting xmlns:xm="http://schemas.microsoft.com/office/excel/2006/main">
          <x14:cfRule type="dataBar" id="{8A46854C-44F0-4E0D-A19C-2C6244B1B78C}">
            <x14:dataBar minLength="0" maxLength="100" negativeBarColorSameAsPositive="1" axisPosition="none">
              <x14:cfvo type="min"/>
              <x14:cfvo type="max"/>
            </x14:dataBar>
          </x14:cfRule>
          <x14:cfRule type="dataBar" id="{1E422C2A-A475-429A-9A5E-0A18C875429C}">
            <x14:dataBar minLength="0" maxLength="100" negativeBarColorSameAsPositive="1" axisPosition="none">
              <x14:cfvo type="min"/>
              <x14:cfvo type="max"/>
            </x14:dataBar>
          </x14:cfRule>
          <xm:sqref>AB9</xm:sqref>
        </x14:conditionalFormatting>
        <x14:conditionalFormatting xmlns:xm="http://schemas.microsoft.com/office/excel/2006/main">
          <x14:cfRule type="dataBar" id="{C6A2D28F-0A74-4888-914E-E644F6AEE990}">
            <x14:dataBar minLength="0" maxLength="100" negativeBarColorSameAsPositive="1" axisPosition="none">
              <x14:cfvo type="min"/>
              <x14:cfvo type="max"/>
            </x14:dataBar>
          </x14:cfRule>
          <x14:cfRule type="dataBar" id="{65190BFD-2BAB-48DD-8B56-11751A1933EB}">
            <x14:dataBar minLength="0" maxLength="100" negativeBarColorSameAsPositive="1" axisPosition="none">
              <x14:cfvo type="min"/>
              <x14:cfvo type="max"/>
            </x14:dataBar>
          </x14:cfRule>
          <xm:sqref>AB10</xm:sqref>
        </x14:conditionalFormatting>
        <x14:conditionalFormatting xmlns:xm="http://schemas.microsoft.com/office/excel/2006/main">
          <x14:cfRule type="dataBar" id="{33D11944-ED6A-4C76-8673-2AC96B47A4F4}">
            <x14:dataBar minLength="0" maxLength="100" negativeBarColorSameAsPositive="1" axisPosition="none">
              <x14:cfvo type="min"/>
              <x14:cfvo type="max"/>
            </x14:dataBar>
          </x14:cfRule>
          <x14:cfRule type="dataBar" id="{ECB7F6F2-7630-4CDB-9518-9D01D22482A6}">
            <x14:dataBar minLength="0" maxLength="100" negativeBarColorSameAsPositive="1" axisPosition="none">
              <x14:cfvo type="min"/>
              <x14:cfvo type="max"/>
            </x14:dataBar>
          </x14:cfRule>
          <xm:sqref>AB18:AB19 AB8 AB11:AB16</xm:sqref>
        </x14:conditionalFormatting>
        <x14:conditionalFormatting xmlns:xm="http://schemas.microsoft.com/office/excel/2006/main">
          <x14:cfRule type="dataBar" id="{CE02B125-29E7-42E7-A983-830ACA8E4944}">
            <x14:dataBar minLength="0" maxLength="100" negativeBarColorSameAsPositive="1" axisPosition="none">
              <x14:cfvo type="min"/>
              <x14:cfvo type="max"/>
            </x14:dataBar>
          </x14:cfRule>
          <x14:cfRule type="dataBar" id="{CE419D86-01CA-48DC-A673-61F383EA6159}">
            <x14:dataBar minLength="0" maxLength="100" negativeBarColorSameAsPositive="1" axisPosition="none">
              <x14:cfvo type="min"/>
              <x14:cfvo type="max"/>
            </x14:dataBar>
          </x14:cfRule>
          <xm:sqref>AB22:AB23</xm:sqref>
        </x14:conditionalFormatting>
        <x14:conditionalFormatting xmlns:xm="http://schemas.microsoft.com/office/excel/2006/main">
          <x14:cfRule type="containsText" priority="1244" operator="containsText" id="{D1646BF1-84BD-4776-92B5-360DDD6DBD7E}">
            <xm:f>NOT(ISERROR(SEARCH("BAJO",AQ7)))</xm:f>
            <xm:f>"BAJO"</xm:f>
            <x14:dxf>
              <fill>
                <patternFill>
                  <bgColor rgb="FF92D050"/>
                </patternFill>
              </fill>
            </x14:dxf>
          </x14:cfRule>
          <xm:sqref>AQ7</xm:sqref>
        </x14:conditionalFormatting>
        <x14:conditionalFormatting xmlns:xm="http://schemas.microsoft.com/office/excel/2006/main">
          <x14:cfRule type="containsText" priority="37" operator="containsText" id="{E6F2FF5B-90E8-4877-BB97-4D68F63878FC}">
            <xm:f>NOT(ISERROR(SEARCH("BAJO",AR14)))</xm:f>
            <xm:f>"BAJO"</xm:f>
            <x14:dxf>
              <fill>
                <patternFill>
                  <bgColor rgb="FF92D050"/>
                </patternFill>
              </fill>
            </x14:dxf>
          </x14:cfRule>
          <xm:sqref>AR14:AR15</xm:sqref>
        </x14:conditionalFormatting>
        <x14:conditionalFormatting xmlns:xm="http://schemas.microsoft.com/office/excel/2006/main">
          <x14:cfRule type="containsText" priority="25" operator="containsText" id="{5A6401B4-DB8E-49AC-A0B1-AC7EA385B9BA}">
            <xm:f>NOT(ISERROR(SEARCH("BAJO",AT12)))</xm:f>
            <xm:f>"BAJO"</xm:f>
            <x14:dxf>
              <fill>
                <patternFill>
                  <bgColor rgb="FF92D050"/>
                </patternFill>
              </fill>
            </x14:dxf>
          </x14:cfRule>
          <xm:sqref>AT12</xm:sqref>
        </x14:conditionalFormatting>
        <x14:conditionalFormatting xmlns:xm="http://schemas.microsoft.com/office/excel/2006/main">
          <x14:cfRule type="containsText" priority="21" operator="containsText" id="{269AD298-668A-4AA6-85B4-BF0A4E59CA98}">
            <xm:f>NOT(ISERROR(SEARCH("BAJO",AT13)))</xm:f>
            <xm:f>"BAJO"</xm:f>
            <x14:dxf>
              <fill>
                <patternFill>
                  <bgColor rgb="FF92D050"/>
                </patternFill>
              </fill>
            </x14:dxf>
          </x14:cfRule>
          <xm:sqref>AT13:AT15</xm:sqref>
        </x14:conditionalFormatting>
        <x14:conditionalFormatting xmlns:xm="http://schemas.microsoft.com/office/excel/2006/main">
          <x14:cfRule type="containsText" priority="13" operator="containsText" id="{DE913170-9D7F-4FA1-AFC3-0A0ED9C731D7}">
            <xm:f>NOT(ISERROR(SEARCH("BAJO",AT21)))</xm:f>
            <xm:f>"BAJO"</xm:f>
            <x14:dxf>
              <fill>
                <patternFill>
                  <bgColor rgb="FF92D050"/>
                </patternFill>
              </fill>
            </x14:dxf>
          </x14:cfRule>
          <xm:sqref>AT21</xm:sqref>
        </x14:conditionalFormatting>
        <x14:conditionalFormatting xmlns:xm="http://schemas.microsoft.com/office/excel/2006/main">
          <x14:cfRule type="dataBar" id="{5C839959-628A-4586-A309-DA6D65149FEB}">
            <x14:dataBar minLength="0" maxLength="100" negativeBarColorSameAsPositive="1" axisPosition="none">
              <x14:cfvo type="min"/>
              <x14:cfvo type="max"/>
            </x14:dataBar>
          </x14:cfRule>
          <xm:sqref>Q19</xm:sqref>
        </x14:conditionalFormatting>
        <x14:conditionalFormatting xmlns:xm="http://schemas.microsoft.com/office/excel/2006/main">
          <x14:cfRule type="dataBar" id="{15D64045-CC3D-4842-977E-BD85E3C69E9B}">
            <x14:dataBar minLength="0" maxLength="100" negativeBarColorSameAsPositive="1" axisPosition="none">
              <x14:cfvo type="min"/>
              <x14:cfvo type="max"/>
            </x14:dataBar>
          </x14:cfRule>
          <xm:sqref>Q17</xm:sqref>
        </x14:conditionalFormatting>
        <x14:conditionalFormatting xmlns:xm="http://schemas.microsoft.com/office/excel/2006/main">
          <x14:cfRule type="dataBar" id="{D0CA3A71-659A-4935-B759-442A423A6724}">
            <x14:dataBar minLength="0" maxLength="100" negativeBarColorSameAsPositive="1" axisPosition="none">
              <x14:cfvo type="min"/>
              <x14:cfvo type="max"/>
            </x14:dataBar>
          </x14:cfRule>
          <xm:sqref>A21</xm:sqref>
        </x14:conditionalFormatting>
        <x14:conditionalFormatting xmlns:xm="http://schemas.microsoft.com/office/excel/2006/main">
          <x14:cfRule type="dataBar" id="{14E62B81-F0E1-40E3-97BB-FD67F72504F6}">
            <x14:dataBar minLength="0" maxLength="100" negativeBarColorSameAsPositive="1" axisPosition="none">
              <x14:cfvo type="min"/>
              <x14:cfvo type="max"/>
            </x14:dataBar>
          </x14:cfRule>
          <xm:sqref>B21</xm:sqref>
        </x14:conditionalFormatting>
        <x14:conditionalFormatting xmlns:xm="http://schemas.microsoft.com/office/excel/2006/main">
          <x14:cfRule type="dataBar" id="{2BE3C676-8851-4CCD-84D6-B9D9AF2D2DD1}">
            <x14:dataBar minLength="0" maxLength="100" negativeBarColorSameAsPositive="1" axisPosition="none">
              <x14:cfvo type="min"/>
              <x14:cfvo type="max"/>
            </x14:dataBar>
          </x14:cfRule>
          <xm:sqref>Q22:Q23</xm:sqref>
        </x14:conditionalFormatting>
        <x14:conditionalFormatting xmlns:xm="http://schemas.microsoft.com/office/excel/2006/main">
          <x14:cfRule type="dataBar" id="{F2D26629-2138-4744-BAF5-87934355EFDE}">
            <x14:dataBar minLength="0" maxLength="100" negativeBarColorSameAsPositive="1" axisPosition="none">
              <x14:cfvo type="min"/>
              <x14:cfvo type="max"/>
            </x14:dataBar>
          </x14:cfRule>
          <xm:sqref>I20:I21</xm:sqref>
        </x14:conditionalFormatting>
        <x14:conditionalFormatting xmlns:xm="http://schemas.microsoft.com/office/excel/2006/main">
          <x14:cfRule type="dataBar" id="{2280EF32-E358-43A6-BBF0-78F98E39F8FC}">
            <x14:dataBar minLength="0" maxLength="100" negativeBarColorSameAsPositive="1" axisPosition="none">
              <x14:cfvo type="min"/>
              <x14:cfvo type="max"/>
            </x14:dataBar>
          </x14:cfRule>
          <xm:sqref>Q20:Q21</xm:sqref>
        </x14:conditionalFormatting>
        <x14:conditionalFormatting xmlns:xm="http://schemas.microsoft.com/office/excel/2006/main">
          <x14:cfRule type="dataBar" id="{ECEE3FA6-09E0-4176-9C08-E2B80AB5119A}">
            <x14:dataBar minLength="0" maxLength="100" negativeBarColorSameAsPositive="1" axisPosition="none">
              <x14:cfvo type="min"/>
              <x14:cfvo type="max"/>
            </x14:dataBar>
          </x14:cfRule>
          <x14:cfRule type="dataBar" id="{5ABBE85F-A5CB-471D-B11E-55D4A0673AE0}">
            <x14:dataBar minLength="0" maxLength="100" negativeBarColorSameAsPositive="1" axisPosition="none">
              <x14:cfvo type="min"/>
              <x14:cfvo type="max"/>
            </x14:dataBar>
          </x14:cfRule>
          <xm:sqref>AB20:AB21 AB17</xm:sqref>
        </x14:conditionalFormatting>
        <x14:conditionalFormatting xmlns:xm="http://schemas.microsoft.com/office/excel/2006/main">
          <x14:cfRule type="dataBar" id="{239C0DB7-0397-4D4E-A7AA-2302D57E9EC5}">
            <x14:dataBar minLength="0" maxLength="100" negativeBarColorSameAsPositive="1" axisPosition="none">
              <x14:cfvo type="min"/>
              <x14:cfvo type="max"/>
            </x14:dataBar>
          </x14:cfRule>
          <xm:sqref>B22</xm:sqref>
        </x14:conditionalFormatting>
        <x14:conditionalFormatting xmlns:xm="http://schemas.microsoft.com/office/excel/2006/main">
          <x14:cfRule type="dataBar" id="{529401CA-6BA0-4DA3-8D52-F4BD91CA5703}">
            <x14:dataBar minLength="0" maxLength="100" negativeBarColorSameAsPositive="1" axisPosition="none">
              <x14:cfvo type="min"/>
              <x14:cfvo type="max"/>
            </x14:dataBar>
          </x14:cfRule>
          <xm:sqref>A24:A51</xm:sqref>
        </x14:conditionalFormatting>
        <x14:conditionalFormatting xmlns:xm="http://schemas.microsoft.com/office/excel/2006/main">
          <x14:cfRule type="dataBar" id="{FDAF49D7-7437-47CB-B018-D200C20CDA36}">
            <x14:dataBar minLength="0" maxLength="100" negativeBarColorSameAsPositive="1" axisPosition="none">
              <x14:cfvo type="min"/>
              <x14:cfvo type="max"/>
            </x14:dataBar>
          </x14:cfRule>
          <xm:sqref>I24:I51</xm:sqref>
        </x14:conditionalFormatting>
        <x14:conditionalFormatting xmlns:xm="http://schemas.microsoft.com/office/excel/2006/main">
          <x14:cfRule type="dataBar" id="{71228FE2-7793-46CD-B52A-7A91CE352A0A}">
            <x14:dataBar minLength="0" maxLength="100" negativeBarColorSameAsPositive="1" axisPosition="none">
              <x14:cfvo type="min"/>
              <x14:cfvo type="max"/>
            </x14:dataBar>
          </x14:cfRule>
          <xm:sqref>Q24:Q51</xm:sqref>
        </x14:conditionalFormatting>
        <x14:conditionalFormatting xmlns:xm="http://schemas.microsoft.com/office/excel/2006/main">
          <x14:cfRule type="dataBar" id="{D729C3F8-C166-4B0E-9FF9-AA0382E91D1B}">
            <x14:dataBar minLength="0" maxLength="100" negativeBarColorSameAsPositive="1" axisPosition="none">
              <x14:cfvo type="min"/>
              <x14:cfvo type="max"/>
            </x14:dataBar>
          </x14:cfRule>
          <x14:cfRule type="dataBar" id="{A27BC7DF-1D4C-4C79-B369-9E5F0EAFE75F}">
            <x14:dataBar minLength="0" maxLength="100" negativeBarColorSameAsPositive="1" axisPosition="none">
              <x14:cfvo type="min"/>
              <x14:cfvo type="max"/>
            </x14:dataBar>
          </x14:cfRule>
          <xm:sqref>AB24:AB51</xm:sqref>
        </x14:conditionalFormatting>
        <x14:conditionalFormatting xmlns:xm="http://schemas.microsoft.com/office/excel/2006/main">
          <x14:cfRule type="dataBar" id="{201E3FED-9D46-4111-80BD-C153CBE56DC5}">
            <x14:dataBar minLength="0" maxLength="100" negativeBarColorSameAsPositive="1" axisPosition="none">
              <x14:cfvo type="min"/>
              <x14:cfvo type="max"/>
            </x14:dataBar>
          </x14:cfRule>
          <xm:sqref>O6:O51</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15000000}">
          <x14:formula1>
            <xm:f>Lista!$C$2:$C$5</xm:f>
          </x14:formula1>
          <xm:sqref>F65390:F65482 F130926:F131018 F196462:F196554 F261998:F262090 F327534:F327626 F393070:F393162 F458606:F458698 F524142:F524234 F589678:F589770 F655214:F655306 F720750:F720842 F786286:F786378 F851822:F851914 F917358:F917450 F982894:F982986</xm:sqref>
        </x14:dataValidation>
        <x14:dataValidation type="list" allowBlank="1" showInputMessage="1" showErrorMessage="1" xr:uid="{00000000-0002-0000-0100-000018000000}">
          <x14:formula1>
            <xm:f>Lista!$F$5:$F$7</xm:f>
          </x14:formula1>
          <xm:sqref>I52:I63</xm:sqref>
        </x14:dataValidation>
        <x14:dataValidation type="list" allowBlank="1" showInputMessage="1" showErrorMessage="1" xr:uid="{00000000-0002-0000-0100-000019000000}">
          <x14:formula1>
            <xm:f>Lista!$F$2:$F$4</xm:f>
          </x14:formula1>
          <xm:sqref>I6:I51</xm:sqref>
        </x14:dataValidation>
        <x14:dataValidation type="list" allowBlank="1" showInputMessage="1" showErrorMessage="1" xr:uid="{00000000-0002-0000-0100-00001D000000}">
          <x14:formula1>
            <xm:f>Lista!$F$7:$F$9</xm:f>
          </x14:formula1>
          <xm:sqref>K6:K51</xm:sqref>
        </x14:dataValidation>
        <x14:dataValidation type="list" allowBlank="1" showInputMessage="1" showErrorMessage="1" xr:uid="{DC9779BD-108F-4E2C-9579-BF88B4C0DCC1}">
          <x14:formula1>
            <xm:f>Lista!$C$2:$C$20</xm:f>
          </x14:formula1>
          <xm:sqref>F6:F51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W5"/>
  <sheetViews>
    <sheetView topLeftCell="P5" workbookViewId="0">
      <selection activeCell="Z5" sqref="Z5"/>
    </sheetView>
  </sheetViews>
  <sheetFormatPr baseColWidth="10" defaultRowHeight="15"/>
  <cols>
    <col min="2" max="2" width="17.140625" customWidth="1"/>
    <col min="4" max="4" width="9.140625" customWidth="1"/>
    <col min="5" max="5" width="33.5703125" customWidth="1"/>
    <col min="6" max="6" width="26.7109375" customWidth="1"/>
    <col min="7" max="7" width="51.28515625" customWidth="1"/>
    <col min="8" max="8" width="64.5703125" customWidth="1"/>
    <col min="9" max="9" width="15.5703125" customWidth="1"/>
    <col min="10" max="10" width="14.5703125" customWidth="1"/>
    <col min="14" max="14" width="18.28515625" customWidth="1"/>
    <col min="15" max="15" width="65.28515625" customWidth="1"/>
    <col min="16" max="16" width="17" customWidth="1"/>
    <col min="18" max="18" width="15.140625" customWidth="1"/>
    <col min="19" max="19" width="16.140625" customWidth="1"/>
    <col min="21" max="21" width="14.85546875" customWidth="1"/>
    <col min="23" max="23" width="15" customWidth="1"/>
  </cols>
  <sheetData>
    <row r="4" spans="1:23" s="2" customFormat="1" ht="60">
      <c r="A4" s="2" t="s">
        <v>43</v>
      </c>
      <c r="B4" s="2" t="s">
        <v>309</v>
      </c>
      <c r="C4" s="2" t="s">
        <v>49</v>
      </c>
      <c r="D4" s="2" t="s">
        <v>310</v>
      </c>
      <c r="E4" s="2" t="s">
        <v>311</v>
      </c>
      <c r="F4" s="2" t="s">
        <v>312</v>
      </c>
      <c r="G4" s="2" t="s">
        <v>313</v>
      </c>
      <c r="H4" s="2" t="s">
        <v>314</v>
      </c>
      <c r="I4" s="2" t="s">
        <v>48</v>
      </c>
      <c r="J4" s="2" t="s">
        <v>210</v>
      </c>
      <c r="K4" s="2" t="s">
        <v>315</v>
      </c>
      <c r="L4" s="2" t="s">
        <v>316</v>
      </c>
      <c r="M4" s="2" t="s">
        <v>6</v>
      </c>
      <c r="N4" s="2" t="s">
        <v>235</v>
      </c>
      <c r="O4" s="2" t="s">
        <v>317</v>
      </c>
      <c r="P4" s="2" t="s">
        <v>318</v>
      </c>
      <c r="Q4" s="2" t="s">
        <v>319</v>
      </c>
      <c r="R4" s="2" t="s">
        <v>320</v>
      </c>
      <c r="S4" s="2" t="s">
        <v>321</v>
      </c>
      <c r="T4" s="2" t="s">
        <v>322</v>
      </c>
      <c r="U4" s="2" t="s">
        <v>323</v>
      </c>
      <c r="V4" s="2" t="s">
        <v>324</v>
      </c>
      <c r="W4" s="2" t="s">
        <v>19</v>
      </c>
    </row>
    <row r="5" spans="1:23" ht="213.75">
      <c r="A5" s="93" t="s">
        <v>26</v>
      </c>
      <c r="B5" s="101" t="s">
        <v>61</v>
      </c>
      <c r="C5" s="101" t="s">
        <v>27</v>
      </c>
      <c r="D5" s="221">
        <v>24</v>
      </c>
      <c r="E5" s="222" t="s">
        <v>305</v>
      </c>
      <c r="F5" s="224" t="s">
        <v>302</v>
      </c>
      <c r="G5" s="222" t="s">
        <v>303</v>
      </c>
      <c r="H5" s="222" t="s">
        <v>304</v>
      </c>
      <c r="I5" s="94" t="s">
        <v>175</v>
      </c>
      <c r="J5" s="139" t="s">
        <v>211</v>
      </c>
      <c r="K5" s="116" t="s">
        <v>53</v>
      </c>
      <c r="L5" s="99" t="s">
        <v>31</v>
      </c>
      <c r="M5" s="117" t="s">
        <v>51</v>
      </c>
      <c r="N5" s="97" t="s">
        <v>172</v>
      </c>
      <c r="O5" s="223" t="s">
        <v>306</v>
      </c>
      <c r="P5" s="95" t="s">
        <v>39</v>
      </c>
      <c r="Q5" s="99" t="s">
        <v>33</v>
      </c>
      <c r="R5" s="100" t="s">
        <v>35</v>
      </c>
      <c r="S5" s="89" t="s">
        <v>40</v>
      </c>
      <c r="T5" s="90" t="s">
        <v>307</v>
      </c>
      <c r="U5" s="89" t="s">
        <v>101</v>
      </c>
      <c r="V5" s="89" t="s">
        <v>135</v>
      </c>
      <c r="W5" s="91" t="s">
        <v>308</v>
      </c>
    </row>
  </sheetData>
  <conditionalFormatting sqref="A5">
    <cfRule type="dataBar" priority="27">
      <dataBar>
        <cfvo type="min"/>
        <cfvo type="max"/>
        <color rgb="FF63C384"/>
      </dataBar>
      <extLst>
        <ext xmlns:x14="http://schemas.microsoft.com/office/spreadsheetml/2009/9/main" uri="{B025F937-C7B1-47D3-B67F-A62EFF666E3E}">
          <x14:id>{6CAC5EEA-ACC3-4360-A709-BCF85A1C71A2}</x14:id>
        </ext>
      </extLst>
    </cfRule>
  </conditionalFormatting>
  <conditionalFormatting sqref="I5">
    <cfRule type="dataBar" priority="28">
      <dataBar>
        <cfvo type="min"/>
        <cfvo type="max"/>
        <color rgb="FF638EC6"/>
      </dataBar>
      <extLst>
        <ext xmlns:x14="http://schemas.microsoft.com/office/spreadsheetml/2009/9/main" uri="{B025F937-C7B1-47D3-B67F-A62EFF666E3E}">
          <x14:id>{A0E205C5-4122-46BE-B890-3F6A9B5C1569}</x14:id>
        </ext>
      </extLst>
    </cfRule>
  </conditionalFormatting>
  <conditionalFormatting sqref="K5">
    <cfRule type="cellIs" dxfId="15" priority="23" operator="equal">
      <formula>"ALTO"</formula>
    </cfRule>
    <cfRule type="cellIs" dxfId="14" priority="24" operator="equal">
      <formula>"MEDIO"</formula>
    </cfRule>
    <cfRule type="cellIs" dxfId="13" priority="25" operator="equal">
      <formula>"BAJO"</formula>
    </cfRule>
    <cfRule type="dataBar" priority="26">
      <dataBar>
        <cfvo type="min"/>
        <cfvo type="max"/>
        <color rgb="FF63C384"/>
      </dataBar>
      <extLst>
        <ext xmlns:x14="http://schemas.microsoft.com/office/spreadsheetml/2009/9/main" uri="{B025F937-C7B1-47D3-B67F-A62EFF666E3E}">
          <x14:id>{B23E20EC-7A44-4200-8B3E-4121E1D9658D}</x14:id>
        </ext>
      </extLst>
    </cfRule>
  </conditionalFormatting>
  <conditionalFormatting sqref="L5">
    <cfRule type="colorScale" priority="21">
      <colorScale>
        <cfvo type="min"/>
        <cfvo type="max"/>
        <color rgb="FF63BE7B"/>
        <color rgb="FFFFEF9C"/>
      </colorScale>
    </cfRule>
    <cfRule type="dataBar" priority="22">
      <dataBar>
        <cfvo type="min"/>
        <cfvo type="max"/>
        <color rgb="FFFFB628"/>
      </dataBar>
      <extLst>
        <ext xmlns:x14="http://schemas.microsoft.com/office/spreadsheetml/2009/9/main" uri="{B025F937-C7B1-47D3-B67F-A62EFF666E3E}">
          <x14:id>{41996AB4-F5F0-4C06-BB9E-9529A28CF02E}</x14:id>
        </ext>
      </extLst>
    </cfRule>
  </conditionalFormatting>
  <conditionalFormatting sqref="M5:O5">
    <cfRule type="cellIs" dxfId="11" priority="11" operator="equal">
      <formula>"MEDIO"</formula>
    </cfRule>
    <cfRule type="containsText" dxfId="10" priority="12" operator="containsText" text="ALTO">
      <formula>NOT(ISERROR(SEARCH("ALTO",M5)))</formula>
    </cfRule>
    <cfRule type="cellIs" dxfId="9" priority="13" operator="equal">
      <formula>"CRÍTICO"</formula>
    </cfRule>
  </conditionalFormatting>
  <conditionalFormatting sqref="S5">
    <cfRule type="dataBar" priority="7">
      <dataBar>
        <cfvo type="min"/>
        <cfvo type="max"/>
        <color rgb="FFFF555A"/>
      </dataBar>
      <extLst>
        <ext xmlns:x14="http://schemas.microsoft.com/office/spreadsheetml/2009/9/main" uri="{B025F937-C7B1-47D3-B67F-A62EFF666E3E}">
          <x14:id>{25E748A5-708F-45A5-ADA7-67D2671FB71D}</x14:id>
        </ext>
      </extLst>
    </cfRule>
    <cfRule type="colorScale" priority="8">
      <colorScale>
        <cfvo type="min"/>
        <cfvo type="percentile" val="50"/>
        <cfvo type="max"/>
        <color rgb="FF5A8AC6"/>
        <color rgb="FFFCFCFF"/>
        <color rgb="FFF8696B"/>
      </colorScale>
    </cfRule>
    <cfRule type="dataBar" priority="9">
      <dataBar>
        <cfvo type="min"/>
        <cfvo type="max"/>
        <color rgb="FFD6007B"/>
      </dataBar>
      <extLst>
        <ext xmlns:x14="http://schemas.microsoft.com/office/spreadsheetml/2009/9/main" uri="{B025F937-C7B1-47D3-B67F-A62EFF666E3E}">
          <x14:id>{6657B07E-E8E1-4331-81C9-7C524AEDFABB}</x14:id>
        </ext>
      </extLst>
    </cfRule>
  </conditionalFormatting>
  <conditionalFormatting sqref="T5">
    <cfRule type="cellIs" dxfId="8" priority="4" operator="equal">
      <formula>"INADECUADO"</formula>
    </cfRule>
    <cfRule type="cellIs" dxfId="7" priority="5" operator="equal">
      <formula>"PARCIALMENTE ADECUADO"</formula>
    </cfRule>
    <cfRule type="cellIs" dxfId="6" priority="6" operator="equal">
      <formula>"ADECUADO"</formula>
    </cfRule>
  </conditionalFormatting>
  <conditionalFormatting sqref="W5">
    <cfRule type="containsText" dxfId="5" priority="1" operator="containsText" text="CON DEFICIENCIAS">
      <formula>NOT(ISERROR(SEARCH("CON DEFICIENCIAS",W5)))</formula>
    </cfRule>
    <cfRule type="containsText" dxfId="4" priority="2" operator="containsText" text="INEFECTIVO">
      <formula>NOT(ISERROR(SEARCH("INEFECTIVO",W5)))</formula>
    </cfRule>
    <cfRule type="containsText" dxfId="3" priority="3" operator="containsText" text="EFECTIVO">
      <formula>NOT(ISERROR(SEARCH("EFECTIVO",W5)))</formula>
    </cfRule>
  </conditionalFormatting>
  <dataValidations count="11">
    <dataValidation type="list" allowBlank="1" showInputMessage="1" showErrorMessage="1" sqref="B5" xr:uid="{00000000-0002-0000-0200-000000000000}">
      <formula1>Proceso</formula1>
    </dataValidation>
    <dataValidation type="list" allowBlank="1" showInputMessage="1" showErrorMessage="1" sqref="C5" xr:uid="{00000000-0002-0000-0200-000001000000}">
      <formula1>Responsable</formula1>
    </dataValidation>
    <dataValidation type="list" allowBlank="1" showInputMessage="1" showErrorMessage="1" sqref="A5" xr:uid="{00000000-0002-0000-0200-000002000000}">
      <formula1>Macroproceso</formula1>
    </dataValidation>
    <dataValidation type="list" allowBlank="1" showInputMessage="1" showErrorMessage="1" sqref="L5" xr:uid="{00000000-0002-0000-0200-000003000000}">
      <formula1>Risgofraude</formula1>
    </dataValidation>
    <dataValidation type="list" allowBlank="1" showInputMessage="1" showErrorMessage="1" sqref="P5" xr:uid="{00000000-0002-0000-0200-000004000000}">
      <formula1>Calificacioncontrol</formula1>
    </dataValidation>
    <dataValidation type="list" allowBlank="1" showInputMessage="1" showErrorMessage="1" sqref="N5" xr:uid="{00000000-0002-0000-0200-000005000000}">
      <formula1>Nivelaceptacion</formula1>
    </dataValidation>
    <dataValidation type="list" allowBlank="1" showInputMessage="1" showErrorMessage="1" sqref="Q5" xr:uid="{00000000-0002-0000-0200-000006000000}">
      <formula1>Tipocontrol</formula1>
    </dataValidation>
    <dataValidation type="list" allowBlank="1" showInputMessage="1" showErrorMessage="1" sqref="R5" xr:uid="{00000000-0002-0000-0200-000007000000}">
      <formula1>Segregacion</formula1>
    </dataValidation>
    <dataValidation type="list" allowBlank="1" showInputMessage="1" showErrorMessage="1" sqref="S5" xr:uid="{00000000-0002-0000-0200-000008000000}">
      <formula1>Clase</formula1>
    </dataValidation>
    <dataValidation type="list" allowBlank="1" showInputMessage="1" showErrorMessage="1" sqref="U5" xr:uid="{00000000-0002-0000-0200-000009000000}">
      <formula1>Evidencia</formula1>
    </dataValidation>
    <dataValidation type="list" allowBlank="1" showInputMessage="1" showErrorMessage="1" sqref="V5" xr:uid="{00000000-0002-0000-0200-00000A000000}">
      <formula1>Hallazgos</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6CAC5EEA-ACC3-4360-A709-BCF85A1C71A2}">
            <x14:dataBar minLength="0" maxLength="100" negativeBarColorSameAsPositive="1" axisPosition="none">
              <x14:cfvo type="min"/>
              <x14:cfvo type="max"/>
            </x14:dataBar>
          </x14:cfRule>
          <xm:sqref>A5</xm:sqref>
        </x14:conditionalFormatting>
        <x14:conditionalFormatting xmlns:xm="http://schemas.microsoft.com/office/excel/2006/main">
          <x14:cfRule type="dataBar" id="{A0E205C5-4122-46BE-B890-3F6A9B5C1569}">
            <x14:dataBar minLength="0" maxLength="100" negativeBarColorSameAsPositive="1" axisPosition="none">
              <x14:cfvo type="min"/>
              <x14:cfvo type="max"/>
            </x14:dataBar>
          </x14:cfRule>
          <xm:sqref>I5</xm:sqref>
        </x14:conditionalFormatting>
        <x14:conditionalFormatting xmlns:xm="http://schemas.microsoft.com/office/excel/2006/main">
          <x14:cfRule type="dataBar" id="{B23E20EC-7A44-4200-8B3E-4121E1D9658D}">
            <x14:dataBar minLength="0" maxLength="100" negativeBarColorSameAsPositive="1" axisPosition="none">
              <x14:cfvo type="min"/>
              <x14:cfvo type="max"/>
            </x14:dataBar>
          </x14:cfRule>
          <xm:sqref>K5</xm:sqref>
        </x14:conditionalFormatting>
        <x14:conditionalFormatting xmlns:xm="http://schemas.microsoft.com/office/excel/2006/main">
          <x14:cfRule type="dataBar" id="{41996AB4-F5F0-4C06-BB9E-9529A28CF02E}">
            <x14:dataBar minLength="0" maxLength="100" negativeBarColorSameAsPositive="1" axisPosition="none">
              <x14:cfvo type="min"/>
              <x14:cfvo type="max"/>
            </x14:dataBar>
          </x14:cfRule>
          <xm:sqref>L5</xm:sqref>
        </x14:conditionalFormatting>
        <x14:conditionalFormatting xmlns:xm="http://schemas.microsoft.com/office/excel/2006/main">
          <x14:cfRule type="containsText" priority="10" operator="containsText" id="{EBFBDDE3-139D-4BCB-AFCD-279C17FADA23}">
            <xm:f>NOT(ISERROR(SEARCH("BAJO",M5)))</xm:f>
            <xm:f>"BAJO"</xm:f>
            <x14:dxf>
              <fill>
                <patternFill>
                  <bgColor rgb="FF92D050"/>
                </patternFill>
              </fill>
            </x14:dxf>
          </x14:cfRule>
          <xm:sqref>M5:O5</xm:sqref>
        </x14:conditionalFormatting>
        <x14:conditionalFormatting xmlns:xm="http://schemas.microsoft.com/office/excel/2006/main">
          <x14:cfRule type="dataBar" id="{25E748A5-708F-45A5-ADA7-67D2671FB71D}">
            <x14:dataBar minLength="0" maxLength="100" negativeBarColorSameAsPositive="1" axisPosition="none">
              <x14:cfvo type="min"/>
              <x14:cfvo type="max"/>
            </x14:dataBar>
          </x14:cfRule>
          <x14:cfRule type="dataBar" id="{6657B07E-E8E1-4331-81C9-7C524AEDFABB}">
            <x14:dataBar minLength="0" maxLength="100" negativeBarColorSameAsPositive="1" axisPosition="none">
              <x14:cfvo type="min"/>
              <x14:cfvo type="max"/>
            </x14:dataBar>
          </x14:cfRule>
          <xm:sqref>S5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B000000}">
          <x14:formula1>
            <xm:f>Lista!$C$2:$C$9</xm:f>
          </x14:formula1>
          <xm:sqref>F5</xm:sqref>
        </x14:dataValidation>
        <x14:dataValidation type="list" allowBlank="1" showInputMessage="1" showErrorMessage="1" xr:uid="{00000000-0002-0000-0200-00000C000000}">
          <x14:formula1>
            <xm:f>Lista!$F$2:$F$4</xm:f>
          </x14:formula1>
          <xm:sqref>I5</xm:sqref>
        </x14:dataValidation>
        <x14:dataValidation type="list" allowBlank="1" showInputMessage="1" showErrorMessage="1" xr:uid="{00000000-0002-0000-0200-00000D000000}">
          <x14:formula1>
            <xm:f>Lista!$F$7:$F$9</xm:f>
          </x14:formula1>
          <xm:sqref>J5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election sqref="A1:A5"/>
    </sheetView>
  </sheetViews>
  <sheetFormatPr baseColWidth="10" defaultRowHeight="15"/>
  <sheetData>
    <row r="1" spans="1:1" ht="199.5">
      <c r="A1" s="146" t="s">
        <v>218</v>
      </c>
    </row>
    <row r="2" spans="1:1" ht="228">
      <c r="A2" s="146" t="s">
        <v>219</v>
      </c>
    </row>
    <row r="3" spans="1:1" ht="142.5">
      <c r="A3" s="146" t="s">
        <v>221</v>
      </c>
    </row>
    <row r="4" spans="1:1" ht="99.75">
      <c r="A4" s="143" t="s">
        <v>220</v>
      </c>
    </row>
    <row r="5" spans="1:1" ht="142.5">
      <c r="A5" s="147" t="s">
        <v>222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2:J42"/>
  <sheetViews>
    <sheetView showGridLines="0" workbookViewId="0">
      <selection activeCell="I1" sqref="I1"/>
    </sheetView>
  </sheetViews>
  <sheetFormatPr baseColWidth="10" defaultRowHeight="15"/>
  <cols>
    <col min="1" max="1" width="18" style="6" customWidth="1"/>
    <col min="2" max="2" width="15.140625" style="6" customWidth="1"/>
    <col min="3" max="3" width="25.5703125" style="6" customWidth="1"/>
    <col min="4" max="4" width="21.42578125" style="6" customWidth="1"/>
    <col min="5" max="5" width="15.140625" style="6" customWidth="1"/>
    <col min="6" max="6" width="11.42578125" style="6"/>
    <col min="7" max="7" width="0" style="6" hidden="1" customWidth="1"/>
    <col min="8" max="256" width="11.42578125" style="6"/>
    <col min="257" max="257" width="13.140625" style="6" customWidth="1"/>
    <col min="258" max="258" width="12.28515625" style="6" customWidth="1"/>
    <col min="259" max="261" width="15.140625" style="6" customWidth="1"/>
    <col min="262" max="262" width="11.42578125" style="6"/>
    <col min="263" max="263" width="0" style="6" hidden="1" customWidth="1"/>
    <col min="264" max="512" width="11.42578125" style="6"/>
    <col min="513" max="513" width="13.140625" style="6" customWidth="1"/>
    <col min="514" max="514" width="12.28515625" style="6" customWidth="1"/>
    <col min="515" max="517" width="15.140625" style="6" customWidth="1"/>
    <col min="518" max="518" width="11.42578125" style="6"/>
    <col min="519" max="519" width="0" style="6" hidden="1" customWidth="1"/>
    <col min="520" max="768" width="11.42578125" style="6"/>
    <col min="769" max="769" width="13.140625" style="6" customWidth="1"/>
    <col min="770" max="770" width="12.28515625" style="6" customWidth="1"/>
    <col min="771" max="773" width="15.140625" style="6" customWidth="1"/>
    <col min="774" max="774" width="11.42578125" style="6"/>
    <col min="775" max="775" width="0" style="6" hidden="1" customWidth="1"/>
    <col min="776" max="1024" width="11.42578125" style="6"/>
    <col min="1025" max="1025" width="13.140625" style="6" customWidth="1"/>
    <col min="1026" max="1026" width="12.28515625" style="6" customWidth="1"/>
    <col min="1027" max="1029" width="15.140625" style="6" customWidth="1"/>
    <col min="1030" max="1030" width="11.42578125" style="6"/>
    <col min="1031" max="1031" width="0" style="6" hidden="1" customWidth="1"/>
    <col min="1032" max="1280" width="11.42578125" style="6"/>
    <col min="1281" max="1281" width="13.140625" style="6" customWidth="1"/>
    <col min="1282" max="1282" width="12.28515625" style="6" customWidth="1"/>
    <col min="1283" max="1285" width="15.140625" style="6" customWidth="1"/>
    <col min="1286" max="1286" width="11.42578125" style="6"/>
    <col min="1287" max="1287" width="0" style="6" hidden="1" customWidth="1"/>
    <col min="1288" max="1536" width="11.42578125" style="6"/>
    <col min="1537" max="1537" width="13.140625" style="6" customWidth="1"/>
    <col min="1538" max="1538" width="12.28515625" style="6" customWidth="1"/>
    <col min="1539" max="1541" width="15.140625" style="6" customWidth="1"/>
    <col min="1542" max="1542" width="11.42578125" style="6"/>
    <col min="1543" max="1543" width="0" style="6" hidden="1" customWidth="1"/>
    <col min="1544" max="1792" width="11.42578125" style="6"/>
    <col min="1793" max="1793" width="13.140625" style="6" customWidth="1"/>
    <col min="1794" max="1794" width="12.28515625" style="6" customWidth="1"/>
    <col min="1795" max="1797" width="15.140625" style="6" customWidth="1"/>
    <col min="1798" max="1798" width="11.42578125" style="6"/>
    <col min="1799" max="1799" width="0" style="6" hidden="1" customWidth="1"/>
    <col min="1800" max="2048" width="11.42578125" style="6"/>
    <col min="2049" max="2049" width="13.140625" style="6" customWidth="1"/>
    <col min="2050" max="2050" width="12.28515625" style="6" customWidth="1"/>
    <col min="2051" max="2053" width="15.140625" style="6" customWidth="1"/>
    <col min="2054" max="2054" width="11.42578125" style="6"/>
    <col min="2055" max="2055" width="0" style="6" hidden="1" customWidth="1"/>
    <col min="2056" max="2304" width="11.42578125" style="6"/>
    <col min="2305" max="2305" width="13.140625" style="6" customWidth="1"/>
    <col min="2306" max="2306" width="12.28515625" style="6" customWidth="1"/>
    <col min="2307" max="2309" width="15.140625" style="6" customWidth="1"/>
    <col min="2310" max="2310" width="11.42578125" style="6"/>
    <col min="2311" max="2311" width="0" style="6" hidden="1" customWidth="1"/>
    <col min="2312" max="2560" width="11.42578125" style="6"/>
    <col min="2561" max="2561" width="13.140625" style="6" customWidth="1"/>
    <col min="2562" max="2562" width="12.28515625" style="6" customWidth="1"/>
    <col min="2563" max="2565" width="15.140625" style="6" customWidth="1"/>
    <col min="2566" max="2566" width="11.42578125" style="6"/>
    <col min="2567" max="2567" width="0" style="6" hidden="1" customWidth="1"/>
    <col min="2568" max="2816" width="11.42578125" style="6"/>
    <col min="2817" max="2817" width="13.140625" style="6" customWidth="1"/>
    <col min="2818" max="2818" width="12.28515625" style="6" customWidth="1"/>
    <col min="2819" max="2821" width="15.140625" style="6" customWidth="1"/>
    <col min="2822" max="2822" width="11.42578125" style="6"/>
    <col min="2823" max="2823" width="0" style="6" hidden="1" customWidth="1"/>
    <col min="2824" max="3072" width="11.42578125" style="6"/>
    <col min="3073" max="3073" width="13.140625" style="6" customWidth="1"/>
    <col min="3074" max="3074" width="12.28515625" style="6" customWidth="1"/>
    <col min="3075" max="3077" width="15.140625" style="6" customWidth="1"/>
    <col min="3078" max="3078" width="11.42578125" style="6"/>
    <col min="3079" max="3079" width="0" style="6" hidden="1" customWidth="1"/>
    <col min="3080" max="3328" width="11.42578125" style="6"/>
    <col min="3329" max="3329" width="13.140625" style="6" customWidth="1"/>
    <col min="3330" max="3330" width="12.28515625" style="6" customWidth="1"/>
    <col min="3331" max="3333" width="15.140625" style="6" customWidth="1"/>
    <col min="3334" max="3334" width="11.42578125" style="6"/>
    <col min="3335" max="3335" width="0" style="6" hidden="1" customWidth="1"/>
    <col min="3336" max="3584" width="11.42578125" style="6"/>
    <col min="3585" max="3585" width="13.140625" style="6" customWidth="1"/>
    <col min="3586" max="3586" width="12.28515625" style="6" customWidth="1"/>
    <col min="3587" max="3589" width="15.140625" style="6" customWidth="1"/>
    <col min="3590" max="3590" width="11.42578125" style="6"/>
    <col min="3591" max="3591" width="0" style="6" hidden="1" customWidth="1"/>
    <col min="3592" max="3840" width="11.42578125" style="6"/>
    <col min="3841" max="3841" width="13.140625" style="6" customWidth="1"/>
    <col min="3842" max="3842" width="12.28515625" style="6" customWidth="1"/>
    <col min="3843" max="3845" width="15.140625" style="6" customWidth="1"/>
    <col min="3846" max="3846" width="11.42578125" style="6"/>
    <col min="3847" max="3847" width="0" style="6" hidden="1" customWidth="1"/>
    <col min="3848" max="4096" width="11.42578125" style="6"/>
    <col min="4097" max="4097" width="13.140625" style="6" customWidth="1"/>
    <col min="4098" max="4098" width="12.28515625" style="6" customWidth="1"/>
    <col min="4099" max="4101" width="15.140625" style="6" customWidth="1"/>
    <col min="4102" max="4102" width="11.42578125" style="6"/>
    <col min="4103" max="4103" width="0" style="6" hidden="1" customWidth="1"/>
    <col min="4104" max="4352" width="11.42578125" style="6"/>
    <col min="4353" max="4353" width="13.140625" style="6" customWidth="1"/>
    <col min="4354" max="4354" width="12.28515625" style="6" customWidth="1"/>
    <col min="4355" max="4357" width="15.140625" style="6" customWidth="1"/>
    <col min="4358" max="4358" width="11.42578125" style="6"/>
    <col min="4359" max="4359" width="0" style="6" hidden="1" customWidth="1"/>
    <col min="4360" max="4608" width="11.42578125" style="6"/>
    <col min="4609" max="4609" width="13.140625" style="6" customWidth="1"/>
    <col min="4610" max="4610" width="12.28515625" style="6" customWidth="1"/>
    <col min="4611" max="4613" width="15.140625" style="6" customWidth="1"/>
    <col min="4614" max="4614" width="11.42578125" style="6"/>
    <col min="4615" max="4615" width="0" style="6" hidden="1" customWidth="1"/>
    <col min="4616" max="4864" width="11.42578125" style="6"/>
    <col min="4865" max="4865" width="13.140625" style="6" customWidth="1"/>
    <col min="4866" max="4866" width="12.28515625" style="6" customWidth="1"/>
    <col min="4867" max="4869" width="15.140625" style="6" customWidth="1"/>
    <col min="4870" max="4870" width="11.42578125" style="6"/>
    <col min="4871" max="4871" width="0" style="6" hidden="1" customWidth="1"/>
    <col min="4872" max="5120" width="11.42578125" style="6"/>
    <col min="5121" max="5121" width="13.140625" style="6" customWidth="1"/>
    <col min="5122" max="5122" width="12.28515625" style="6" customWidth="1"/>
    <col min="5123" max="5125" width="15.140625" style="6" customWidth="1"/>
    <col min="5126" max="5126" width="11.42578125" style="6"/>
    <col min="5127" max="5127" width="0" style="6" hidden="1" customWidth="1"/>
    <col min="5128" max="5376" width="11.42578125" style="6"/>
    <col min="5377" max="5377" width="13.140625" style="6" customWidth="1"/>
    <col min="5378" max="5378" width="12.28515625" style="6" customWidth="1"/>
    <col min="5379" max="5381" width="15.140625" style="6" customWidth="1"/>
    <col min="5382" max="5382" width="11.42578125" style="6"/>
    <col min="5383" max="5383" width="0" style="6" hidden="1" customWidth="1"/>
    <col min="5384" max="5632" width="11.42578125" style="6"/>
    <col min="5633" max="5633" width="13.140625" style="6" customWidth="1"/>
    <col min="5634" max="5634" width="12.28515625" style="6" customWidth="1"/>
    <col min="5635" max="5637" width="15.140625" style="6" customWidth="1"/>
    <col min="5638" max="5638" width="11.42578125" style="6"/>
    <col min="5639" max="5639" width="0" style="6" hidden="1" customWidth="1"/>
    <col min="5640" max="5888" width="11.42578125" style="6"/>
    <col min="5889" max="5889" width="13.140625" style="6" customWidth="1"/>
    <col min="5890" max="5890" width="12.28515625" style="6" customWidth="1"/>
    <col min="5891" max="5893" width="15.140625" style="6" customWidth="1"/>
    <col min="5894" max="5894" width="11.42578125" style="6"/>
    <col min="5895" max="5895" width="0" style="6" hidden="1" customWidth="1"/>
    <col min="5896" max="6144" width="11.42578125" style="6"/>
    <col min="6145" max="6145" width="13.140625" style="6" customWidth="1"/>
    <col min="6146" max="6146" width="12.28515625" style="6" customWidth="1"/>
    <col min="6147" max="6149" width="15.140625" style="6" customWidth="1"/>
    <col min="6150" max="6150" width="11.42578125" style="6"/>
    <col min="6151" max="6151" width="0" style="6" hidden="1" customWidth="1"/>
    <col min="6152" max="6400" width="11.42578125" style="6"/>
    <col min="6401" max="6401" width="13.140625" style="6" customWidth="1"/>
    <col min="6402" max="6402" width="12.28515625" style="6" customWidth="1"/>
    <col min="6403" max="6405" width="15.140625" style="6" customWidth="1"/>
    <col min="6406" max="6406" width="11.42578125" style="6"/>
    <col min="6407" max="6407" width="0" style="6" hidden="1" customWidth="1"/>
    <col min="6408" max="6656" width="11.42578125" style="6"/>
    <col min="6657" max="6657" width="13.140625" style="6" customWidth="1"/>
    <col min="6658" max="6658" width="12.28515625" style="6" customWidth="1"/>
    <col min="6659" max="6661" width="15.140625" style="6" customWidth="1"/>
    <col min="6662" max="6662" width="11.42578125" style="6"/>
    <col min="6663" max="6663" width="0" style="6" hidden="1" customWidth="1"/>
    <col min="6664" max="6912" width="11.42578125" style="6"/>
    <col min="6913" max="6913" width="13.140625" style="6" customWidth="1"/>
    <col min="6914" max="6914" width="12.28515625" style="6" customWidth="1"/>
    <col min="6915" max="6917" width="15.140625" style="6" customWidth="1"/>
    <col min="6918" max="6918" width="11.42578125" style="6"/>
    <col min="6919" max="6919" width="0" style="6" hidden="1" customWidth="1"/>
    <col min="6920" max="7168" width="11.42578125" style="6"/>
    <col min="7169" max="7169" width="13.140625" style="6" customWidth="1"/>
    <col min="7170" max="7170" width="12.28515625" style="6" customWidth="1"/>
    <col min="7171" max="7173" width="15.140625" style="6" customWidth="1"/>
    <col min="7174" max="7174" width="11.42578125" style="6"/>
    <col min="7175" max="7175" width="0" style="6" hidden="1" customWidth="1"/>
    <col min="7176" max="7424" width="11.42578125" style="6"/>
    <col min="7425" max="7425" width="13.140625" style="6" customWidth="1"/>
    <col min="7426" max="7426" width="12.28515625" style="6" customWidth="1"/>
    <col min="7427" max="7429" width="15.140625" style="6" customWidth="1"/>
    <col min="7430" max="7430" width="11.42578125" style="6"/>
    <col min="7431" max="7431" width="0" style="6" hidden="1" customWidth="1"/>
    <col min="7432" max="7680" width="11.42578125" style="6"/>
    <col min="7681" max="7681" width="13.140625" style="6" customWidth="1"/>
    <col min="7682" max="7682" width="12.28515625" style="6" customWidth="1"/>
    <col min="7683" max="7685" width="15.140625" style="6" customWidth="1"/>
    <col min="7686" max="7686" width="11.42578125" style="6"/>
    <col min="7687" max="7687" width="0" style="6" hidden="1" customWidth="1"/>
    <col min="7688" max="7936" width="11.42578125" style="6"/>
    <col min="7937" max="7937" width="13.140625" style="6" customWidth="1"/>
    <col min="7938" max="7938" width="12.28515625" style="6" customWidth="1"/>
    <col min="7939" max="7941" width="15.140625" style="6" customWidth="1"/>
    <col min="7942" max="7942" width="11.42578125" style="6"/>
    <col min="7943" max="7943" width="0" style="6" hidden="1" customWidth="1"/>
    <col min="7944" max="8192" width="11.42578125" style="6"/>
    <col min="8193" max="8193" width="13.140625" style="6" customWidth="1"/>
    <col min="8194" max="8194" width="12.28515625" style="6" customWidth="1"/>
    <col min="8195" max="8197" width="15.140625" style="6" customWidth="1"/>
    <col min="8198" max="8198" width="11.42578125" style="6"/>
    <col min="8199" max="8199" width="0" style="6" hidden="1" customWidth="1"/>
    <col min="8200" max="8448" width="11.42578125" style="6"/>
    <col min="8449" max="8449" width="13.140625" style="6" customWidth="1"/>
    <col min="8450" max="8450" width="12.28515625" style="6" customWidth="1"/>
    <col min="8451" max="8453" width="15.140625" style="6" customWidth="1"/>
    <col min="8454" max="8454" width="11.42578125" style="6"/>
    <col min="8455" max="8455" width="0" style="6" hidden="1" customWidth="1"/>
    <col min="8456" max="8704" width="11.42578125" style="6"/>
    <col min="8705" max="8705" width="13.140625" style="6" customWidth="1"/>
    <col min="8706" max="8706" width="12.28515625" style="6" customWidth="1"/>
    <col min="8707" max="8709" width="15.140625" style="6" customWidth="1"/>
    <col min="8710" max="8710" width="11.42578125" style="6"/>
    <col min="8711" max="8711" width="0" style="6" hidden="1" customWidth="1"/>
    <col min="8712" max="8960" width="11.42578125" style="6"/>
    <col min="8961" max="8961" width="13.140625" style="6" customWidth="1"/>
    <col min="8962" max="8962" width="12.28515625" style="6" customWidth="1"/>
    <col min="8963" max="8965" width="15.140625" style="6" customWidth="1"/>
    <col min="8966" max="8966" width="11.42578125" style="6"/>
    <col min="8967" max="8967" width="0" style="6" hidden="1" customWidth="1"/>
    <col min="8968" max="9216" width="11.42578125" style="6"/>
    <col min="9217" max="9217" width="13.140625" style="6" customWidth="1"/>
    <col min="9218" max="9218" width="12.28515625" style="6" customWidth="1"/>
    <col min="9219" max="9221" width="15.140625" style="6" customWidth="1"/>
    <col min="9222" max="9222" width="11.42578125" style="6"/>
    <col min="9223" max="9223" width="0" style="6" hidden="1" customWidth="1"/>
    <col min="9224" max="9472" width="11.42578125" style="6"/>
    <col min="9473" max="9473" width="13.140625" style="6" customWidth="1"/>
    <col min="9474" max="9474" width="12.28515625" style="6" customWidth="1"/>
    <col min="9475" max="9477" width="15.140625" style="6" customWidth="1"/>
    <col min="9478" max="9478" width="11.42578125" style="6"/>
    <col min="9479" max="9479" width="0" style="6" hidden="1" customWidth="1"/>
    <col min="9480" max="9728" width="11.42578125" style="6"/>
    <col min="9729" max="9729" width="13.140625" style="6" customWidth="1"/>
    <col min="9730" max="9730" width="12.28515625" style="6" customWidth="1"/>
    <col min="9731" max="9733" width="15.140625" style="6" customWidth="1"/>
    <col min="9734" max="9734" width="11.42578125" style="6"/>
    <col min="9735" max="9735" width="0" style="6" hidden="1" customWidth="1"/>
    <col min="9736" max="9984" width="11.42578125" style="6"/>
    <col min="9985" max="9985" width="13.140625" style="6" customWidth="1"/>
    <col min="9986" max="9986" width="12.28515625" style="6" customWidth="1"/>
    <col min="9987" max="9989" width="15.140625" style="6" customWidth="1"/>
    <col min="9990" max="9990" width="11.42578125" style="6"/>
    <col min="9991" max="9991" width="0" style="6" hidden="1" customWidth="1"/>
    <col min="9992" max="10240" width="11.42578125" style="6"/>
    <col min="10241" max="10241" width="13.140625" style="6" customWidth="1"/>
    <col min="10242" max="10242" width="12.28515625" style="6" customWidth="1"/>
    <col min="10243" max="10245" width="15.140625" style="6" customWidth="1"/>
    <col min="10246" max="10246" width="11.42578125" style="6"/>
    <col min="10247" max="10247" width="0" style="6" hidden="1" customWidth="1"/>
    <col min="10248" max="10496" width="11.42578125" style="6"/>
    <col min="10497" max="10497" width="13.140625" style="6" customWidth="1"/>
    <col min="10498" max="10498" width="12.28515625" style="6" customWidth="1"/>
    <col min="10499" max="10501" width="15.140625" style="6" customWidth="1"/>
    <col min="10502" max="10502" width="11.42578125" style="6"/>
    <col min="10503" max="10503" width="0" style="6" hidden="1" customWidth="1"/>
    <col min="10504" max="10752" width="11.42578125" style="6"/>
    <col min="10753" max="10753" width="13.140625" style="6" customWidth="1"/>
    <col min="10754" max="10754" width="12.28515625" style="6" customWidth="1"/>
    <col min="10755" max="10757" width="15.140625" style="6" customWidth="1"/>
    <col min="10758" max="10758" width="11.42578125" style="6"/>
    <col min="10759" max="10759" width="0" style="6" hidden="1" customWidth="1"/>
    <col min="10760" max="11008" width="11.42578125" style="6"/>
    <col min="11009" max="11009" width="13.140625" style="6" customWidth="1"/>
    <col min="11010" max="11010" width="12.28515625" style="6" customWidth="1"/>
    <col min="11011" max="11013" width="15.140625" style="6" customWidth="1"/>
    <col min="11014" max="11014" width="11.42578125" style="6"/>
    <col min="11015" max="11015" width="0" style="6" hidden="1" customWidth="1"/>
    <col min="11016" max="11264" width="11.42578125" style="6"/>
    <col min="11265" max="11265" width="13.140625" style="6" customWidth="1"/>
    <col min="11266" max="11266" width="12.28515625" style="6" customWidth="1"/>
    <col min="11267" max="11269" width="15.140625" style="6" customWidth="1"/>
    <col min="11270" max="11270" width="11.42578125" style="6"/>
    <col min="11271" max="11271" width="0" style="6" hidden="1" customWidth="1"/>
    <col min="11272" max="11520" width="11.42578125" style="6"/>
    <col min="11521" max="11521" width="13.140625" style="6" customWidth="1"/>
    <col min="11522" max="11522" width="12.28515625" style="6" customWidth="1"/>
    <col min="11523" max="11525" width="15.140625" style="6" customWidth="1"/>
    <col min="11526" max="11526" width="11.42578125" style="6"/>
    <col min="11527" max="11527" width="0" style="6" hidden="1" customWidth="1"/>
    <col min="11528" max="11776" width="11.42578125" style="6"/>
    <col min="11777" max="11777" width="13.140625" style="6" customWidth="1"/>
    <col min="11778" max="11778" width="12.28515625" style="6" customWidth="1"/>
    <col min="11779" max="11781" width="15.140625" style="6" customWidth="1"/>
    <col min="11782" max="11782" width="11.42578125" style="6"/>
    <col min="11783" max="11783" width="0" style="6" hidden="1" customWidth="1"/>
    <col min="11784" max="12032" width="11.42578125" style="6"/>
    <col min="12033" max="12033" width="13.140625" style="6" customWidth="1"/>
    <col min="12034" max="12034" width="12.28515625" style="6" customWidth="1"/>
    <col min="12035" max="12037" width="15.140625" style="6" customWidth="1"/>
    <col min="12038" max="12038" width="11.42578125" style="6"/>
    <col min="12039" max="12039" width="0" style="6" hidden="1" customWidth="1"/>
    <col min="12040" max="12288" width="11.42578125" style="6"/>
    <col min="12289" max="12289" width="13.140625" style="6" customWidth="1"/>
    <col min="12290" max="12290" width="12.28515625" style="6" customWidth="1"/>
    <col min="12291" max="12293" width="15.140625" style="6" customWidth="1"/>
    <col min="12294" max="12294" width="11.42578125" style="6"/>
    <col min="12295" max="12295" width="0" style="6" hidden="1" customWidth="1"/>
    <col min="12296" max="12544" width="11.42578125" style="6"/>
    <col min="12545" max="12545" width="13.140625" style="6" customWidth="1"/>
    <col min="12546" max="12546" width="12.28515625" style="6" customWidth="1"/>
    <col min="12547" max="12549" width="15.140625" style="6" customWidth="1"/>
    <col min="12550" max="12550" width="11.42578125" style="6"/>
    <col min="12551" max="12551" width="0" style="6" hidden="1" customWidth="1"/>
    <col min="12552" max="12800" width="11.42578125" style="6"/>
    <col min="12801" max="12801" width="13.140625" style="6" customWidth="1"/>
    <col min="12802" max="12802" width="12.28515625" style="6" customWidth="1"/>
    <col min="12803" max="12805" width="15.140625" style="6" customWidth="1"/>
    <col min="12806" max="12806" width="11.42578125" style="6"/>
    <col min="12807" max="12807" width="0" style="6" hidden="1" customWidth="1"/>
    <col min="12808" max="13056" width="11.42578125" style="6"/>
    <col min="13057" max="13057" width="13.140625" style="6" customWidth="1"/>
    <col min="13058" max="13058" width="12.28515625" style="6" customWidth="1"/>
    <col min="13059" max="13061" width="15.140625" style="6" customWidth="1"/>
    <col min="13062" max="13062" width="11.42578125" style="6"/>
    <col min="13063" max="13063" width="0" style="6" hidden="1" customWidth="1"/>
    <col min="13064" max="13312" width="11.42578125" style="6"/>
    <col min="13313" max="13313" width="13.140625" style="6" customWidth="1"/>
    <col min="13314" max="13314" width="12.28515625" style="6" customWidth="1"/>
    <col min="13315" max="13317" width="15.140625" style="6" customWidth="1"/>
    <col min="13318" max="13318" width="11.42578125" style="6"/>
    <col min="13319" max="13319" width="0" style="6" hidden="1" customWidth="1"/>
    <col min="13320" max="13568" width="11.42578125" style="6"/>
    <col min="13569" max="13569" width="13.140625" style="6" customWidth="1"/>
    <col min="13570" max="13570" width="12.28515625" style="6" customWidth="1"/>
    <col min="13571" max="13573" width="15.140625" style="6" customWidth="1"/>
    <col min="13574" max="13574" width="11.42578125" style="6"/>
    <col min="13575" max="13575" width="0" style="6" hidden="1" customWidth="1"/>
    <col min="13576" max="13824" width="11.42578125" style="6"/>
    <col min="13825" max="13825" width="13.140625" style="6" customWidth="1"/>
    <col min="13826" max="13826" width="12.28515625" style="6" customWidth="1"/>
    <col min="13827" max="13829" width="15.140625" style="6" customWidth="1"/>
    <col min="13830" max="13830" width="11.42578125" style="6"/>
    <col min="13831" max="13831" width="0" style="6" hidden="1" customWidth="1"/>
    <col min="13832" max="14080" width="11.42578125" style="6"/>
    <col min="14081" max="14081" width="13.140625" style="6" customWidth="1"/>
    <col min="14082" max="14082" width="12.28515625" style="6" customWidth="1"/>
    <col min="14083" max="14085" width="15.140625" style="6" customWidth="1"/>
    <col min="14086" max="14086" width="11.42578125" style="6"/>
    <col min="14087" max="14087" width="0" style="6" hidden="1" customWidth="1"/>
    <col min="14088" max="14336" width="11.42578125" style="6"/>
    <col min="14337" max="14337" width="13.140625" style="6" customWidth="1"/>
    <col min="14338" max="14338" width="12.28515625" style="6" customWidth="1"/>
    <col min="14339" max="14341" width="15.140625" style="6" customWidth="1"/>
    <col min="14342" max="14342" width="11.42578125" style="6"/>
    <col min="14343" max="14343" width="0" style="6" hidden="1" customWidth="1"/>
    <col min="14344" max="14592" width="11.42578125" style="6"/>
    <col min="14593" max="14593" width="13.140625" style="6" customWidth="1"/>
    <col min="14594" max="14594" width="12.28515625" style="6" customWidth="1"/>
    <col min="14595" max="14597" width="15.140625" style="6" customWidth="1"/>
    <col min="14598" max="14598" width="11.42578125" style="6"/>
    <col min="14599" max="14599" width="0" style="6" hidden="1" customWidth="1"/>
    <col min="14600" max="14848" width="11.42578125" style="6"/>
    <col min="14849" max="14849" width="13.140625" style="6" customWidth="1"/>
    <col min="14850" max="14850" width="12.28515625" style="6" customWidth="1"/>
    <col min="14851" max="14853" width="15.140625" style="6" customWidth="1"/>
    <col min="14854" max="14854" width="11.42578125" style="6"/>
    <col min="14855" max="14855" width="0" style="6" hidden="1" customWidth="1"/>
    <col min="14856" max="15104" width="11.42578125" style="6"/>
    <col min="15105" max="15105" width="13.140625" style="6" customWidth="1"/>
    <col min="15106" max="15106" width="12.28515625" style="6" customWidth="1"/>
    <col min="15107" max="15109" width="15.140625" style="6" customWidth="1"/>
    <col min="15110" max="15110" width="11.42578125" style="6"/>
    <col min="15111" max="15111" width="0" style="6" hidden="1" customWidth="1"/>
    <col min="15112" max="15360" width="11.42578125" style="6"/>
    <col min="15361" max="15361" width="13.140625" style="6" customWidth="1"/>
    <col min="15362" max="15362" width="12.28515625" style="6" customWidth="1"/>
    <col min="15363" max="15365" width="15.140625" style="6" customWidth="1"/>
    <col min="15366" max="15366" width="11.42578125" style="6"/>
    <col min="15367" max="15367" width="0" style="6" hidden="1" customWidth="1"/>
    <col min="15368" max="15616" width="11.42578125" style="6"/>
    <col min="15617" max="15617" width="13.140625" style="6" customWidth="1"/>
    <col min="15618" max="15618" width="12.28515625" style="6" customWidth="1"/>
    <col min="15619" max="15621" width="15.140625" style="6" customWidth="1"/>
    <col min="15622" max="15622" width="11.42578125" style="6"/>
    <col min="15623" max="15623" width="0" style="6" hidden="1" customWidth="1"/>
    <col min="15624" max="15872" width="11.42578125" style="6"/>
    <col min="15873" max="15873" width="13.140625" style="6" customWidth="1"/>
    <col min="15874" max="15874" width="12.28515625" style="6" customWidth="1"/>
    <col min="15875" max="15877" width="15.140625" style="6" customWidth="1"/>
    <col min="15878" max="15878" width="11.42578125" style="6"/>
    <col min="15879" max="15879" width="0" style="6" hidden="1" customWidth="1"/>
    <col min="15880" max="16128" width="11.42578125" style="6"/>
    <col min="16129" max="16129" width="13.140625" style="6" customWidth="1"/>
    <col min="16130" max="16130" width="12.28515625" style="6" customWidth="1"/>
    <col min="16131" max="16133" width="15.140625" style="6" customWidth="1"/>
    <col min="16134" max="16134" width="11.42578125" style="6"/>
    <col min="16135" max="16135" width="0" style="6" hidden="1" customWidth="1"/>
    <col min="16136" max="16384" width="11.42578125" style="6"/>
  </cols>
  <sheetData>
    <row r="2" spans="1:10" ht="15.75" thickBot="1"/>
    <row r="3" spans="1:10" ht="15.75" thickTop="1">
      <c r="A3" s="359" t="s">
        <v>69</v>
      </c>
      <c r="B3" s="360"/>
      <c r="C3" s="363" t="s">
        <v>47</v>
      </c>
      <c r="D3" s="363"/>
      <c r="E3" s="364"/>
    </row>
    <row r="4" spans="1:10" ht="16.5" customHeight="1">
      <c r="A4" s="361"/>
      <c r="B4" s="362"/>
      <c r="C4" s="7" t="s">
        <v>70</v>
      </c>
      <c r="D4" s="7" t="s">
        <v>71</v>
      </c>
      <c r="E4" s="8" t="s">
        <v>72</v>
      </c>
    </row>
    <row r="5" spans="1:10" ht="57.75" customHeight="1">
      <c r="A5" s="365" t="s">
        <v>48</v>
      </c>
      <c r="B5" s="9" t="s">
        <v>178</v>
      </c>
      <c r="C5" s="10">
        <v>3</v>
      </c>
      <c r="D5" s="11">
        <v>6</v>
      </c>
      <c r="E5" s="12">
        <v>9</v>
      </c>
    </row>
    <row r="6" spans="1:10" ht="57.75" customHeight="1">
      <c r="A6" s="365"/>
      <c r="B6" s="9" t="s">
        <v>179</v>
      </c>
      <c r="C6" s="13">
        <v>2</v>
      </c>
      <c r="D6" s="10">
        <v>4</v>
      </c>
      <c r="E6" s="12">
        <v>6</v>
      </c>
    </row>
    <row r="7" spans="1:10" ht="57.75" customHeight="1" thickBot="1">
      <c r="A7" s="366"/>
      <c r="B7" s="14" t="s">
        <v>180</v>
      </c>
      <c r="C7" s="15">
        <v>1</v>
      </c>
      <c r="D7" s="15">
        <v>2</v>
      </c>
      <c r="E7" s="16">
        <v>3</v>
      </c>
    </row>
    <row r="8" spans="1:10" ht="15.75" thickTop="1"/>
    <row r="9" spans="1:10" ht="15.75" thickBot="1">
      <c r="A9" s="17" t="s">
        <v>73</v>
      </c>
    </row>
    <row r="10" spans="1:10" ht="24.75" customHeight="1">
      <c r="A10" s="18" t="s">
        <v>51</v>
      </c>
      <c r="B10" s="367" t="s">
        <v>74</v>
      </c>
      <c r="C10" s="367"/>
      <c r="D10" s="368"/>
    </row>
    <row r="11" spans="1:10" ht="21" customHeight="1">
      <c r="A11" s="19" t="s">
        <v>53</v>
      </c>
      <c r="B11" s="369" t="s">
        <v>75</v>
      </c>
      <c r="C11" s="369"/>
      <c r="D11" s="370"/>
      <c r="J11" s="6" t="str">
        <f>+IF(H11="","",IF(I11="","",IF(H11=[2]RIESGOS!B12,IF(I11=[2]RIESGOS!B12,"MENOR DE 3",IF(I11=[2]RIESGOS!B12,"MENOR DE 3",IF(I11=[2]RIESGOS!B11,"MENOR DE 6 MAYOR O IGUAL A 3"))),IF(H11=[2]RIESGOS!B12,IF(I11=[2]RIESGOS!B12,"MENOR DE 3",IF(H11=[2]RIESGOS!B11,"MENOR DE 6 MAYOR O IGUAL A 3",IF(H11=[2]RIESGOS!B10,"IGUAL O MAYOR A 6"))),IF(H11=[2]RIESGOS!B11,IF(I11=[6]Listas!$I$5,"MENOR DE 6 MAYOR O IGUAL A 3",IF(IH=[2]RIESGOS!B10,"",IF(F8=[6]Listas!$I$7,"Alto",""))))))))</f>
        <v/>
      </c>
    </row>
    <row r="12" spans="1:10" ht="19.5" customHeight="1" thickBot="1">
      <c r="A12" s="20" t="s">
        <v>56</v>
      </c>
      <c r="B12" s="357" t="s">
        <v>76</v>
      </c>
      <c r="C12" s="357"/>
      <c r="D12" s="358"/>
    </row>
    <row r="14" spans="1:10">
      <c r="A14" s="21"/>
    </row>
    <row r="15" spans="1:10" ht="15.75" thickBot="1"/>
    <row r="16" spans="1:10" ht="77.25" customHeight="1" thickBot="1">
      <c r="A16" s="22" t="s">
        <v>77</v>
      </c>
      <c r="B16" s="23" t="s">
        <v>78</v>
      </c>
      <c r="C16" s="24" t="s">
        <v>79</v>
      </c>
      <c r="D16" s="25" t="s">
        <v>80</v>
      </c>
      <c r="E16" s="26" t="s">
        <v>81</v>
      </c>
      <c r="F16" s="27"/>
      <c r="G16" s="27"/>
    </row>
    <row r="17" spans="1:7">
      <c r="A17" s="28" t="s">
        <v>82</v>
      </c>
      <c r="B17" s="29">
        <v>3</v>
      </c>
      <c r="C17" s="30">
        <v>1.1000000000000001</v>
      </c>
      <c r="D17" s="30">
        <v>0</v>
      </c>
      <c r="E17" s="31">
        <f t="shared" ref="E17:E25" si="0">+B17+C17+D17</f>
        <v>4.0999999999999996</v>
      </c>
      <c r="F17" s="32"/>
      <c r="G17" s="32"/>
    </row>
    <row r="18" spans="1:7">
      <c r="A18" s="28" t="s">
        <v>82</v>
      </c>
      <c r="B18" s="30">
        <v>2</v>
      </c>
      <c r="C18" s="30">
        <v>1.1000000000000001</v>
      </c>
      <c r="D18" s="30">
        <v>0</v>
      </c>
      <c r="E18" s="31">
        <f t="shared" si="0"/>
        <v>3.1</v>
      </c>
      <c r="F18" s="32"/>
      <c r="G18" s="32"/>
    </row>
    <row r="19" spans="1:7">
      <c r="A19" s="28" t="s">
        <v>82</v>
      </c>
      <c r="B19" s="30">
        <v>1</v>
      </c>
      <c r="C19" s="30">
        <v>1.1000000000000001</v>
      </c>
      <c r="D19" s="30">
        <v>0</v>
      </c>
      <c r="E19" s="31">
        <f t="shared" si="0"/>
        <v>2.1</v>
      </c>
      <c r="F19" s="32"/>
    </row>
    <row r="20" spans="1:7">
      <c r="A20" s="28" t="s">
        <v>83</v>
      </c>
      <c r="B20" s="30">
        <v>3</v>
      </c>
      <c r="C20" s="30">
        <v>0</v>
      </c>
      <c r="D20" s="30">
        <v>0.5</v>
      </c>
      <c r="E20" s="33">
        <f t="shared" si="0"/>
        <v>3.5</v>
      </c>
      <c r="F20" s="32"/>
    </row>
    <row r="21" spans="1:7">
      <c r="A21" s="28" t="s">
        <v>83</v>
      </c>
      <c r="B21" s="30">
        <v>3</v>
      </c>
      <c r="C21" s="30">
        <v>0</v>
      </c>
      <c r="D21" s="30">
        <v>0</v>
      </c>
      <c r="E21" s="33">
        <f t="shared" si="0"/>
        <v>3</v>
      </c>
      <c r="F21" s="32"/>
    </row>
    <row r="22" spans="1:7">
      <c r="A22" s="28" t="s">
        <v>83</v>
      </c>
      <c r="B22" s="30">
        <v>2</v>
      </c>
      <c r="C22" s="30">
        <v>0</v>
      </c>
      <c r="D22" s="30">
        <v>0.5</v>
      </c>
      <c r="E22" s="33">
        <f t="shared" si="0"/>
        <v>2.5</v>
      </c>
      <c r="F22" s="32"/>
    </row>
    <row r="23" spans="1:7">
      <c r="A23" s="28" t="s">
        <v>53</v>
      </c>
      <c r="B23" s="30">
        <v>2</v>
      </c>
      <c r="C23" s="30">
        <v>0</v>
      </c>
      <c r="D23" s="30">
        <v>0</v>
      </c>
      <c r="E23" s="34">
        <f t="shared" si="0"/>
        <v>2</v>
      </c>
      <c r="F23" s="32"/>
      <c r="G23" s="32"/>
    </row>
    <row r="24" spans="1:7">
      <c r="A24" s="28" t="s">
        <v>53</v>
      </c>
      <c r="B24" s="30">
        <v>1</v>
      </c>
      <c r="C24" s="30">
        <v>0</v>
      </c>
      <c r="D24" s="30">
        <v>0.5</v>
      </c>
      <c r="E24" s="34">
        <f t="shared" si="0"/>
        <v>1.5</v>
      </c>
      <c r="F24" s="32"/>
      <c r="G24" s="32"/>
    </row>
    <row r="25" spans="1:7" ht="15.75" thickBot="1">
      <c r="A25" s="35" t="s">
        <v>56</v>
      </c>
      <c r="B25" s="36">
        <v>1</v>
      </c>
      <c r="C25" s="36">
        <v>0</v>
      </c>
      <c r="D25" s="36">
        <v>0</v>
      </c>
      <c r="E25" s="37">
        <f t="shared" si="0"/>
        <v>1</v>
      </c>
      <c r="F25" s="32"/>
      <c r="G25" s="32"/>
    </row>
    <row r="27" spans="1:7">
      <c r="A27" s="17" t="s">
        <v>73</v>
      </c>
    </row>
    <row r="28" spans="1:7" ht="24" customHeight="1">
      <c r="A28" s="38" t="s">
        <v>82</v>
      </c>
      <c r="B28" s="351" t="s">
        <v>84</v>
      </c>
      <c r="C28" s="351"/>
      <c r="D28" s="351"/>
      <c r="E28" s="351"/>
      <c r="G28" s="39" t="s">
        <v>82</v>
      </c>
    </row>
    <row r="29" spans="1:7" ht="24" customHeight="1">
      <c r="A29" s="40" t="s">
        <v>51</v>
      </c>
      <c r="B29" s="352" t="s">
        <v>85</v>
      </c>
      <c r="C29" s="352"/>
      <c r="D29" s="352"/>
      <c r="E29" s="352"/>
      <c r="G29" s="41" t="s">
        <v>86</v>
      </c>
    </row>
    <row r="30" spans="1:7" ht="24" customHeight="1">
      <c r="A30" s="42" t="s">
        <v>53</v>
      </c>
      <c r="B30" s="353" t="s">
        <v>87</v>
      </c>
      <c r="C30" s="353"/>
      <c r="D30" s="353"/>
      <c r="E30" s="353"/>
      <c r="G30" s="43" t="s">
        <v>53</v>
      </c>
    </row>
    <row r="31" spans="1:7" ht="24" customHeight="1">
      <c r="A31" s="44" t="s">
        <v>56</v>
      </c>
      <c r="B31" s="354" t="s">
        <v>88</v>
      </c>
      <c r="C31" s="354"/>
      <c r="D31" s="354"/>
      <c r="E31" s="354"/>
      <c r="G31" s="45" t="s">
        <v>56</v>
      </c>
    </row>
    <row r="33" spans="1:5">
      <c r="A33" s="355" t="s">
        <v>155</v>
      </c>
      <c r="B33" s="355"/>
    </row>
    <row r="34" spans="1:5" ht="21.75" customHeight="1">
      <c r="A34" s="62" t="s">
        <v>149</v>
      </c>
      <c r="B34" s="356" t="s">
        <v>156</v>
      </c>
      <c r="C34" s="356"/>
      <c r="D34" s="356"/>
      <c r="E34" s="356"/>
    </row>
    <row r="35" spans="1:5" ht="21.75" customHeight="1">
      <c r="A35" s="63" t="s">
        <v>53</v>
      </c>
      <c r="B35" s="349" t="s">
        <v>157</v>
      </c>
      <c r="C35" s="349"/>
      <c r="D35" s="349"/>
      <c r="E35" s="349"/>
    </row>
    <row r="36" spans="1:5" ht="21.75" customHeight="1">
      <c r="A36" s="64" t="s">
        <v>153</v>
      </c>
      <c r="B36" s="350" t="s">
        <v>158</v>
      </c>
      <c r="C36" s="347"/>
      <c r="D36" s="347"/>
      <c r="E36" s="347"/>
    </row>
    <row r="37" spans="1:5">
      <c r="A37" s="3"/>
      <c r="B37" s="3"/>
    </row>
    <row r="38" spans="1:5">
      <c r="A38" s="355" t="s">
        <v>147</v>
      </c>
      <c r="B38" s="355"/>
    </row>
    <row r="39" spans="1:5" ht="40.5" customHeight="1">
      <c r="A39" s="61" t="s">
        <v>148</v>
      </c>
      <c r="B39" s="346" t="s">
        <v>150</v>
      </c>
      <c r="C39" s="347"/>
      <c r="D39" s="347"/>
      <c r="E39" s="347"/>
    </row>
    <row r="40" spans="1:5" ht="46.5" customHeight="1">
      <c r="A40" s="62" t="s">
        <v>149</v>
      </c>
      <c r="B40" s="348" t="s">
        <v>151</v>
      </c>
      <c r="C40" s="347"/>
      <c r="D40" s="347"/>
      <c r="E40" s="347"/>
    </row>
    <row r="41" spans="1:5" ht="36.75" customHeight="1">
      <c r="A41" s="63" t="s">
        <v>53</v>
      </c>
      <c r="B41" s="349" t="s">
        <v>152</v>
      </c>
      <c r="C41" s="347"/>
      <c r="D41" s="347"/>
      <c r="E41" s="347"/>
    </row>
    <row r="42" spans="1:5" ht="39.75" customHeight="1">
      <c r="A42" s="64" t="s">
        <v>153</v>
      </c>
      <c r="B42" s="350" t="s">
        <v>154</v>
      </c>
      <c r="C42" s="347"/>
      <c r="D42" s="347"/>
      <c r="E42" s="347"/>
    </row>
  </sheetData>
  <mergeCells count="19">
    <mergeCell ref="B12:D12"/>
    <mergeCell ref="A3:B4"/>
    <mergeCell ref="C3:E3"/>
    <mergeCell ref="A5:A7"/>
    <mergeCell ref="B10:D10"/>
    <mergeCell ref="B11:D11"/>
    <mergeCell ref="B39:E39"/>
    <mergeCell ref="B40:E40"/>
    <mergeCell ref="B41:E41"/>
    <mergeCell ref="B42:E42"/>
    <mergeCell ref="B28:E28"/>
    <mergeCell ref="B29:E29"/>
    <mergeCell ref="B30:E30"/>
    <mergeCell ref="B31:E31"/>
    <mergeCell ref="B36:E36"/>
    <mergeCell ref="A38:B38"/>
    <mergeCell ref="A33:B33"/>
    <mergeCell ref="B34:E34"/>
    <mergeCell ref="B35:E3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A1:H30"/>
  <sheetViews>
    <sheetView showGridLines="0" topLeftCell="A10" workbookViewId="0">
      <selection activeCell="B27" sqref="B27"/>
    </sheetView>
  </sheetViews>
  <sheetFormatPr baseColWidth="10" defaultRowHeight="16.5"/>
  <cols>
    <col min="1" max="1" width="36.85546875" style="48" customWidth="1"/>
    <col min="2" max="2" width="7.5703125" style="52" customWidth="1"/>
    <col min="3" max="3" width="15.42578125" style="52" customWidth="1"/>
    <col min="4" max="4" width="11.7109375" style="52" customWidth="1"/>
    <col min="5" max="5" width="15.42578125" style="52" customWidth="1"/>
    <col min="6" max="6" width="38" style="52" customWidth="1"/>
    <col min="7" max="7" width="65.42578125" style="48" bestFit="1" customWidth="1"/>
    <col min="8" max="233" width="11.42578125" style="48"/>
    <col min="234" max="234" width="53.28515625" style="48" customWidth="1"/>
    <col min="235" max="235" width="7.5703125" style="48" customWidth="1"/>
    <col min="236" max="236" width="11.42578125" style="48"/>
    <col min="237" max="237" width="15.5703125" style="48" customWidth="1"/>
    <col min="238" max="239" width="11.42578125" style="48"/>
    <col min="240" max="240" width="65.42578125" style="48" bestFit="1" customWidth="1"/>
    <col min="241" max="241" width="9.85546875" style="48" bestFit="1" customWidth="1"/>
    <col min="242" max="242" width="17.85546875" style="48" customWidth="1"/>
    <col min="243" max="243" width="21.7109375" style="48" customWidth="1"/>
    <col min="244" max="244" width="18.5703125" style="48" customWidth="1"/>
    <col min="245" max="245" width="18.7109375" style="48" bestFit="1" customWidth="1"/>
    <col min="246" max="246" width="24.7109375" style="48" customWidth="1"/>
    <col min="247" max="247" width="17.5703125" style="48" bestFit="1" customWidth="1"/>
    <col min="248" max="248" width="18.85546875" style="48" customWidth="1"/>
    <col min="249" max="249" width="11.42578125" style="48"/>
    <col min="250" max="250" width="14.42578125" style="48" customWidth="1"/>
    <col min="251" max="251" width="18" style="48" customWidth="1"/>
    <col min="252" max="252" width="17.140625" style="48" bestFit="1" customWidth="1"/>
    <col min="253" max="253" width="26.7109375" style="48" bestFit="1" customWidth="1"/>
    <col min="254" max="255" width="11.42578125" style="48"/>
    <col min="256" max="256" width="30.42578125" style="48" bestFit="1" customWidth="1"/>
    <col min="257" max="489" width="11.42578125" style="48"/>
    <col min="490" max="490" width="53.28515625" style="48" customWidth="1"/>
    <col min="491" max="491" width="7.5703125" style="48" customWidth="1"/>
    <col min="492" max="492" width="11.42578125" style="48"/>
    <col min="493" max="493" width="15.5703125" style="48" customWidth="1"/>
    <col min="494" max="495" width="11.42578125" style="48"/>
    <col min="496" max="496" width="65.42578125" style="48" bestFit="1" customWidth="1"/>
    <col min="497" max="497" width="9.85546875" style="48" bestFit="1" customWidth="1"/>
    <col min="498" max="498" width="17.85546875" style="48" customWidth="1"/>
    <col min="499" max="499" width="21.7109375" style="48" customWidth="1"/>
    <col min="500" max="500" width="18.5703125" style="48" customWidth="1"/>
    <col min="501" max="501" width="18.7109375" style="48" bestFit="1" customWidth="1"/>
    <col min="502" max="502" width="24.7109375" style="48" customWidth="1"/>
    <col min="503" max="503" width="17.5703125" style="48" bestFit="1" customWidth="1"/>
    <col min="504" max="504" width="18.85546875" style="48" customWidth="1"/>
    <col min="505" max="505" width="11.42578125" style="48"/>
    <col min="506" max="506" width="14.42578125" style="48" customWidth="1"/>
    <col min="507" max="507" width="18" style="48" customWidth="1"/>
    <col min="508" max="508" width="17.140625" style="48" bestFit="1" customWidth="1"/>
    <col min="509" max="509" width="26.7109375" style="48" bestFit="1" customWidth="1"/>
    <col min="510" max="511" width="11.42578125" style="48"/>
    <col min="512" max="512" width="30.42578125" style="48" bestFit="1" customWidth="1"/>
    <col min="513" max="745" width="11.42578125" style="48"/>
    <col min="746" max="746" width="53.28515625" style="48" customWidth="1"/>
    <col min="747" max="747" width="7.5703125" style="48" customWidth="1"/>
    <col min="748" max="748" width="11.42578125" style="48"/>
    <col min="749" max="749" width="15.5703125" style="48" customWidth="1"/>
    <col min="750" max="751" width="11.42578125" style="48"/>
    <col min="752" max="752" width="65.42578125" style="48" bestFit="1" customWidth="1"/>
    <col min="753" max="753" width="9.85546875" style="48" bestFit="1" customWidth="1"/>
    <col min="754" max="754" width="17.85546875" style="48" customWidth="1"/>
    <col min="755" max="755" width="21.7109375" style="48" customWidth="1"/>
    <col min="756" max="756" width="18.5703125" style="48" customWidth="1"/>
    <col min="757" max="757" width="18.7109375" style="48" bestFit="1" customWidth="1"/>
    <col min="758" max="758" width="24.7109375" style="48" customWidth="1"/>
    <col min="759" max="759" width="17.5703125" style="48" bestFit="1" customWidth="1"/>
    <col min="760" max="760" width="18.85546875" style="48" customWidth="1"/>
    <col min="761" max="761" width="11.42578125" style="48"/>
    <col min="762" max="762" width="14.42578125" style="48" customWidth="1"/>
    <col min="763" max="763" width="18" style="48" customWidth="1"/>
    <col min="764" max="764" width="17.140625" style="48" bestFit="1" customWidth="1"/>
    <col min="765" max="765" width="26.7109375" style="48" bestFit="1" customWidth="1"/>
    <col min="766" max="767" width="11.42578125" style="48"/>
    <col min="768" max="768" width="30.42578125" style="48" bestFit="1" customWidth="1"/>
    <col min="769" max="1001" width="11.42578125" style="48"/>
    <col min="1002" max="1002" width="53.28515625" style="48" customWidth="1"/>
    <col min="1003" max="1003" width="7.5703125" style="48" customWidth="1"/>
    <col min="1004" max="1004" width="11.42578125" style="48"/>
    <col min="1005" max="1005" width="15.5703125" style="48" customWidth="1"/>
    <col min="1006" max="1007" width="11.42578125" style="48"/>
    <col min="1008" max="1008" width="65.42578125" style="48" bestFit="1" customWidth="1"/>
    <col min="1009" max="1009" width="9.85546875" style="48" bestFit="1" customWidth="1"/>
    <col min="1010" max="1010" width="17.85546875" style="48" customWidth="1"/>
    <col min="1011" max="1011" width="21.7109375" style="48" customWidth="1"/>
    <col min="1012" max="1012" width="18.5703125" style="48" customWidth="1"/>
    <col min="1013" max="1013" width="18.7109375" style="48" bestFit="1" customWidth="1"/>
    <col min="1014" max="1014" width="24.7109375" style="48" customWidth="1"/>
    <col min="1015" max="1015" width="17.5703125" style="48" bestFit="1" customWidth="1"/>
    <col min="1016" max="1016" width="18.85546875" style="48" customWidth="1"/>
    <col min="1017" max="1017" width="11.42578125" style="48"/>
    <col min="1018" max="1018" width="14.42578125" style="48" customWidth="1"/>
    <col min="1019" max="1019" width="18" style="48" customWidth="1"/>
    <col min="1020" max="1020" width="17.140625" style="48" bestFit="1" customWidth="1"/>
    <col min="1021" max="1021" width="26.7109375" style="48" bestFit="1" customWidth="1"/>
    <col min="1022" max="1023" width="11.42578125" style="48"/>
    <col min="1024" max="1024" width="30.42578125" style="48" bestFit="1" customWidth="1"/>
    <col min="1025" max="1257" width="11.42578125" style="48"/>
    <col min="1258" max="1258" width="53.28515625" style="48" customWidth="1"/>
    <col min="1259" max="1259" width="7.5703125" style="48" customWidth="1"/>
    <col min="1260" max="1260" width="11.42578125" style="48"/>
    <col min="1261" max="1261" width="15.5703125" style="48" customWidth="1"/>
    <col min="1262" max="1263" width="11.42578125" style="48"/>
    <col min="1264" max="1264" width="65.42578125" style="48" bestFit="1" customWidth="1"/>
    <col min="1265" max="1265" width="9.85546875" style="48" bestFit="1" customWidth="1"/>
    <col min="1266" max="1266" width="17.85546875" style="48" customWidth="1"/>
    <col min="1267" max="1267" width="21.7109375" style="48" customWidth="1"/>
    <col min="1268" max="1268" width="18.5703125" style="48" customWidth="1"/>
    <col min="1269" max="1269" width="18.7109375" style="48" bestFit="1" customWidth="1"/>
    <col min="1270" max="1270" width="24.7109375" style="48" customWidth="1"/>
    <col min="1271" max="1271" width="17.5703125" style="48" bestFit="1" customWidth="1"/>
    <col min="1272" max="1272" width="18.85546875" style="48" customWidth="1"/>
    <col min="1273" max="1273" width="11.42578125" style="48"/>
    <col min="1274" max="1274" width="14.42578125" style="48" customWidth="1"/>
    <col min="1275" max="1275" width="18" style="48" customWidth="1"/>
    <col min="1276" max="1276" width="17.140625" style="48" bestFit="1" customWidth="1"/>
    <col min="1277" max="1277" width="26.7109375" style="48" bestFit="1" customWidth="1"/>
    <col min="1278" max="1279" width="11.42578125" style="48"/>
    <col min="1280" max="1280" width="30.42578125" style="48" bestFit="1" customWidth="1"/>
    <col min="1281" max="1513" width="11.42578125" style="48"/>
    <col min="1514" max="1514" width="53.28515625" style="48" customWidth="1"/>
    <col min="1515" max="1515" width="7.5703125" style="48" customWidth="1"/>
    <col min="1516" max="1516" width="11.42578125" style="48"/>
    <col min="1517" max="1517" width="15.5703125" style="48" customWidth="1"/>
    <col min="1518" max="1519" width="11.42578125" style="48"/>
    <col min="1520" max="1520" width="65.42578125" style="48" bestFit="1" customWidth="1"/>
    <col min="1521" max="1521" width="9.85546875" style="48" bestFit="1" customWidth="1"/>
    <col min="1522" max="1522" width="17.85546875" style="48" customWidth="1"/>
    <col min="1523" max="1523" width="21.7109375" style="48" customWidth="1"/>
    <col min="1524" max="1524" width="18.5703125" style="48" customWidth="1"/>
    <col min="1525" max="1525" width="18.7109375" style="48" bestFit="1" customWidth="1"/>
    <col min="1526" max="1526" width="24.7109375" style="48" customWidth="1"/>
    <col min="1527" max="1527" width="17.5703125" style="48" bestFit="1" customWidth="1"/>
    <col min="1528" max="1528" width="18.85546875" style="48" customWidth="1"/>
    <col min="1529" max="1529" width="11.42578125" style="48"/>
    <col min="1530" max="1530" width="14.42578125" style="48" customWidth="1"/>
    <col min="1531" max="1531" width="18" style="48" customWidth="1"/>
    <col min="1532" max="1532" width="17.140625" style="48" bestFit="1" customWidth="1"/>
    <col min="1533" max="1533" width="26.7109375" style="48" bestFit="1" customWidth="1"/>
    <col min="1534" max="1535" width="11.42578125" style="48"/>
    <col min="1536" max="1536" width="30.42578125" style="48" bestFit="1" customWidth="1"/>
    <col min="1537" max="1769" width="11.42578125" style="48"/>
    <col min="1770" max="1770" width="53.28515625" style="48" customWidth="1"/>
    <col min="1771" max="1771" width="7.5703125" style="48" customWidth="1"/>
    <col min="1772" max="1772" width="11.42578125" style="48"/>
    <col min="1773" max="1773" width="15.5703125" style="48" customWidth="1"/>
    <col min="1774" max="1775" width="11.42578125" style="48"/>
    <col min="1776" max="1776" width="65.42578125" style="48" bestFit="1" customWidth="1"/>
    <col min="1777" max="1777" width="9.85546875" style="48" bestFit="1" customWidth="1"/>
    <col min="1778" max="1778" width="17.85546875" style="48" customWidth="1"/>
    <col min="1779" max="1779" width="21.7109375" style="48" customWidth="1"/>
    <col min="1780" max="1780" width="18.5703125" style="48" customWidth="1"/>
    <col min="1781" max="1781" width="18.7109375" style="48" bestFit="1" customWidth="1"/>
    <col min="1782" max="1782" width="24.7109375" style="48" customWidth="1"/>
    <col min="1783" max="1783" width="17.5703125" style="48" bestFit="1" customWidth="1"/>
    <col min="1784" max="1784" width="18.85546875" style="48" customWidth="1"/>
    <col min="1785" max="1785" width="11.42578125" style="48"/>
    <col min="1786" max="1786" width="14.42578125" style="48" customWidth="1"/>
    <col min="1787" max="1787" width="18" style="48" customWidth="1"/>
    <col min="1788" max="1788" width="17.140625" style="48" bestFit="1" customWidth="1"/>
    <col min="1789" max="1789" width="26.7109375" style="48" bestFit="1" customWidth="1"/>
    <col min="1790" max="1791" width="11.42578125" style="48"/>
    <col min="1792" max="1792" width="30.42578125" style="48" bestFit="1" customWidth="1"/>
    <col min="1793" max="2025" width="11.42578125" style="48"/>
    <col min="2026" max="2026" width="53.28515625" style="48" customWidth="1"/>
    <col min="2027" max="2027" width="7.5703125" style="48" customWidth="1"/>
    <col min="2028" max="2028" width="11.42578125" style="48"/>
    <col min="2029" max="2029" width="15.5703125" style="48" customWidth="1"/>
    <col min="2030" max="2031" width="11.42578125" style="48"/>
    <col min="2032" max="2032" width="65.42578125" style="48" bestFit="1" customWidth="1"/>
    <col min="2033" max="2033" width="9.85546875" style="48" bestFit="1" customWidth="1"/>
    <col min="2034" max="2034" width="17.85546875" style="48" customWidth="1"/>
    <col min="2035" max="2035" width="21.7109375" style="48" customWidth="1"/>
    <col min="2036" max="2036" width="18.5703125" style="48" customWidth="1"/>
    <col min="2037" max="2037" width="18.7109375" style="48" bestFit="1" customWidth="1"/>
    <col min="2038" max="2038" width="24.7109375" style="48" customWidth="1"/>
    <col min="2039" max="2039" width="17.5703125" style="48" bestFit="1" customWidth="1"/>
    <col min="2040" max="2040" width="18.85546875" style="48" customWidth="1"/>
    <col min="2041" max="2041" width="11.42578125" style="48"/>
    <col min="2042" max="2042" width="14.42578125" style="48" customWidth="1"/>
    <col min="2043" max="2043" width="18" style="48" customWidth="1"/>
    <col min="2044" max="2044" width="17.140625" style="48" bestFit="1" customWidth="1"/>
    <col min="2045" max="2045" width="26.7109375" style="48" bestFit="1" customWidth="1"/>
    <col min="2046" max="2047" width="11.42578125" style="48"/>
    <col min="2048" max="2048" width="30.42578125" style="48" bestFit="1" customWidth="1"/>
    <col min="2049" max="2281" width="11.42578125" style="48"/>
    <col min="2282" max="2282" width="53.28515625" style="48" customWidth="1"/>
    <col min="2283" max="2283" width="7.5703125" style="48" customWidth="1"/>
    <col min="2284" max="2284" width="11.42578125" style="48"/>
    <col min="2285" max="2285" width="15.5703125" style="48" customWidth="1"/>
    <col min="2286" max="2287" width="11.42578125" style="48"/>
    <col min="2288" max="2288" width="65.42578125" style="48" bestFit="1" customWidth="1"/>
    <col min="2289" max="2289" width="9.85546875" style="48" bestFit="1" customWidth="1"/>
    <col min="2290" max="2290" width="17.85546875" style="48" customWidth="1"/>
    <col min="2291" max="2291" width="21.7109375" style="48" customWidth="1"/>
    <col min="2292" max="2292" width="18.5703125" style="48" customWidth="1"/>
    <col min="2293" max="2293" width="18.7109375" style="48" bestFit="1" customWidth="1"/>
    <col min="2294" max="2294" width="24.7109375" style="48" customWidth="1"/>
    <col min="2295" max="2295" width="17.5703125" style="48" bestFit="1" customWidth="1"/>
    <col min="2296" max="2296" width="18.85546875" style="48" customWidth="1"/>
    <col min="2297" max="2297" width="11.42578125" style="48"/>
    <col min="2298" max="2298" width="14.42578125" style="48" customWidth="1"/>
    <col min="2299" max="2299" width="18" style="48" customWidth="1"/>
    <col min="2300" max="2300" width="17.140625" style="48" bestFit="1" customWidth="1"/>
    <col min="2301" max="2301" width="26.7109375" style="48" bestFit="1" customWidth="1"/>
    <col min="2302" max="2303" width="11.42578125" style="48"/>
    <col min="2304" max="2304" width="30.42578125" style="48" bestFit="1" customWidth="1"/>
    <col min="2305" max="2537" width="11.42578125" style="48"/>
    <col min="2538" max="2538" width="53.28515625" style="48" customWidth="1"/>
    <col min="2539" max="2539" width="7.5703125" style="48" customWidth="1"/>
    <col min="2540" max="2540" width="11.42578125" style="48"/>
    <col min="2541" max="2541" width="15.5703125" style="48" customWidth="1"/>
    <col min="2542" max="2543" width="11.42578125" style="48"/>
    <col min="2544" max="2544" width="65.42578125" style="48" bestFit="1" customWidth="1"/>
    <col min="2545" max="2545" width="9.85546875" style="48" bestFit="1" customWidth="1"/>
    <col min="2546" max="2546" width="17.85546875" style="48" customWidth="1"/>
    <col min="2547" max="2547" width="21.7109375" style="48" customWidth="1"/>
    <col min="2548" max="2548" width="18.5703125" style="48" customWidth="1"/>
    <col min="2549" max="2549" width="18.7109375" style="48" bestFit="1" customWidth="1"/>
    <col min="2550" max="2550" width="24.7109375" style="48" customWidth="1"/>
    <col min="2551" max="2551" width="17.5703125" style="48" bestFit="1" customWidth="1"/>
    <col min="2552" max="2552" width="18.85546875" style="48" customWidth="1"/>
    <col min="2553" max="2553" width="11.42578125" style="48"/>
    <col min="2554" max="2554" width="14.42578125" style="48" customWidth="1"/>
    <col min="2555" max="2555" width="18" style="48" customWidth="1"/>
    <col min="2556" max="2556" width="17.140625" style="48" bestFit="1" customWidth="1"/>
    <col min="2557" max="2557" width="26.7109375" style="48" bestFit="1" customWidth="1"/>
    <col min="2558" max="2559" width="11.42578125" style="48"/>
    <col min="2560" max="2560" width="30.42578125" style="48" bestFit="1" customWidth="1"/>
    <col min="2561" max="2793" width="11.42578125" style="48"/>
    <col min="2794" max="2794" width="53.28515625" style="48" customWidth="1"/>
    <col min="2795" max="2795" width="7.5703125" style="48" customWidth="1"/>
    <col min="2796" max="2796" width="11.42578125" style="48"/>
    <col min="2797" max="2797" width="15.5703125" style="48" customWidth="1"/>
    <col min="2798" max="2799" width="11.42578125" style="48"/>
    <col min="2800" max="2800" width="65.42578125" style="48" bestFit="1" customWidth="1"/>
    <col min="2801" max="2801" width="9.85546875" style="48" bestFit="1" customWidth="1"/>
    <col min="2802" max="2802" width="17.85546875" style="48" customWidth="1"/>
    <col min="2803" max="2803" width="21.7109375" style="48" customWidth="1"/>
    <col min="2804" max="2804" width="18.5703125" style="48" customWidth="1"/>
    <col min="2805" max="2805" width="18.7109375" style="48" bestFit="1" customWidth="1"/>
    <col min="2806" max="2806" width="24.7109375" style="48" customWidth="1"/>
    <col min="2807" max="2807" width="17.5703125" style="48" bestFit="1" customWidth="1"/>
    <col min="2808" max="2808" width="18.85546875" style="48" customWidth="1"/>
    <col min="2809" max="2809" width="11.42578125" style="48"/>
    <col min="2810" max="2810" width="14.42578125" style="48" customWidth="1"/>
    <col min="2811" max="2811" width="18" style="48" customWidth="1"/>
    <col min="2812" max="2812" width="17.140625" style="48" bestFit="1" customWidth="1"/>
    <col min="2813" max="2813" width="26.7109375" style="48" bestFit="1" customWidth="1"/>
    <col min="2814" max="2815" width="11.42578125" style="48"/>
    <col min="2816" max="2816" width="30.42578125" style="48" bestFit="1" customWidth="1"/>
    <col min="2817" max="3049" width="11.42578125" style="48"/>
    <col min="3050" max="3050" width="53.28515625" style="48" customWidth="1"/>
    <col min="3051" max="3051" width="7.5703125" style="48" customWidth="1"/>
    <col min="3052" max="3052" width="11.42578125" style="48"/>
    <col min="3053" max="3053" width="15.5703125" style="48" customWidth="1"/>
    <col min="3054" max="3055" width="11.42578125" style="48"/>
    <col min="3056" max="3056" width="65.42578125" style="48" bestFit="1" customWidth="1"/>
    <col min="3057" max="3057" width="9.85546875" style="48" bestFit="1" customWidth="1"/>
    <col min="3058" max="3058" width="17.85546875" style="48" customWidth="1"/>
    <col min="3059" max="3059" width="21.7109375" style="48" customWidth="1"/>
    <col min="3060" max="3060" width="18.5703125" style="48" customWidth="1"/>
    <col min="3061" max="3061" width="18.7109375" style="48" bestFit="1" customWidth="1"/>
    <col min="3062" max="3062" width="24.7109375" style="48" customWidth="1"/>
    <col min="3063" max="3063" width="17.5703125" style="48" bestFit="1" customWidth="1"/>
    <col min="3064" max="3064" width="18.85546875" style="48" customWidth="1"/>
    <col min="3065" max="3065" width="11.42578125" style="48"/>
    <col min="3066" max="3066" width="14.42578125" style="48" customWidth="1"/>
    <col min="3067" max="3067" width="18" style="48" customWidth="1"/>
    <col min="3068" max="3068" width="17.140625" style="48" bestFit="1" customWidth="1"/>
    <col min="3069" max="3069" width="26.7109375" style="48" bestFit="1" customWidth="1"/>
    <col min="3070" max="3071" width="11.42578125" style="48"/>
    <col min="3072" max="3072" width="30.42578125" style="48" bestFit="1" customWidth="1"/>
    <col min="3073" max="3305" width="11.42578125" style="48"/>
    <col min="3306" max="3306" width="53.28515625" style="48" customWidth="1"/>
    <col min="3307" max="3307" width="7.5703125" style="48" customWidth="1"/>
    <col min="3308" max="3308" width="11.42578125" style="48"/>
    <col min="3309" max="3309" width="15.5703125" style="48" customWidth="1"/>
    <col min="3310" max="3311" width="11.42578125" style="48"/>
    <col min="3312" max="3312" width="65.42578125" style="48" bestFit="1" customWidth="1"/>
    <col min="3313" max="3313" width="9.85546875" style="48" bestFit="1" customWidth="1"/>
    <col min="3314" max="3314" width="17.85546875" style="48" customWidth="1"/>
    <col min="3315" max="3315" width="21.7109375" style="48" customWidth="1"/>
    <col min="3316" max="3316" width="18.5703125" style="48" customWidth="1"/>
    <col min="3317" max="3317" width="18.7109375" style="48" bestFit="1" customWidth="1"/>
    <col min="3318" max="3318" width="24.7109375" style="48" customWidth="1"/>
    <col min="3319" max="3319" width="17.5703125" style="48" bestFit="1" customWidth="1"/>
    <col min="3320" max="3320" width="18.85546875" style="48" customWidth="1"/>
    <col min="3321" max="3321" width="11.42578125" style="48"/>
    <col min="3322" max="3322" width="14.42578125" style="48" customWidth="1"/>
    <col min="3323" max="3323" width="18" style="48" customWidth="1"/>
    <col min="3324" max="3324" width="17.140625" style="48" bestFit="1" customWidth="1"/>
    <col min="3325" max="3325" width="26.7109375" style="48" bestFit="1" customWidth="1"/>
    <col min="3326" max="3327" width="11.42578125" style="48"/>
    <col min="3328" max="3328" width="30.42578125" style="48" bestFit="1" customWidth="1"/>
    <col min="3329" max="3561" width="11.42578125" style="48"/>
    <col min="3562" max="3562" width="53.28515625" style="48" customWidth="1"/>
    <col min="3563" max="3563" width="7.5703125" style="48" customWidth="1"/>
    <col min="3564" max="3564" width="11.42578125" style="48"/>
    <col min="3565" max="3565" width="15.5703125" style="48" customWidth="1"/>
    <col min="3566" max="3567" width="11.42578125" style="48"/>
    <col min="3568" max="3568" width="65.42578125" style="48" bestFit="1" customWidth="1"/>
    <col min="3569" max="3569" width="9.85546875" style="48" bestFit="1" customWidth="1"/>
    <col min="3570" max="3570" width="17.85546875" style="48" customWidth="1"/>
    <col min="3571" max="3571" width="21.7109375" style="48" customWidth="1"/>
    <col min="3572" max="3572" width="18.5703125" style="48" customWidth="1"/>
    <col min="3573" max="3573" width="18.7109375" style="48" bestFit="1" customWidth="1"/>
    <col min="3574" max="3574" width="24.7109375" style="48" customWidth="1"/>
    <col min="3575" max="3575" width="17.5703125" style="48" bestFit="1" customWidth="1"/>
    <col min="3576" max="3576" width="18.85546875" style="48" customWidth="1"/>
    <col min="3577" max="3577" width="11.42578125" style="48"/>
    <col min="3578" max="3578" width="14.42578125" style="48" customWidth="1"/>
    <col min="3579" max="3579" width="18" style="48" customWidth="1"/>
    <col min="3580" max="3580" width="17.140625" style="48" bestFit="1" customWidth="1"/>
    <col min="3581" max="3581" width="26.7109375" style="48" bestFit="1" customWidth="1"/>
    <col min="3582" max="3583" width="11.42578125" style="48"/>
    <col min="3584" max="3584" width="30.42578125" style="48" bestFit="1" customWidth="1"/>
    <col min="3585" max="3817" width="11.42578125" style="48"/>
    <col min="3818" max="3818" width="53.28515625" style="48" customWidth="1"/>
    <col min="3819" max="3819" width="7.5703125" style="48" customWidth="1"/>
    <col min="3820" max="3820" width="11.42578125" style="48"/>
    <col min="3821" max="3821" width="15.5703125" style="48" customWidth="1"/>
    <col min="3822" max="3823" width="11.42578125" style="48"/>
    <col min="3824" max="3824" width="65.42578125" style="48" bestFit="1" customWidth="1"/>
    <col min="3825" max="3825" width="9.85546875" style="48" bestFit="1" customWidth="1"/>
    <col min="3826" max="3826" width="17.85546875" style="48" customWidth="1"/>
    <col min="3827" max="3827" width="21.7109375" style="48" customWidth="1"/>
    <col min="3828" max="3828" width="18.5703125" style="48" customWidth="1"/>
    <col min="3829" max="3829" width="18.7109375" style="48" bestFit="1" customWidth="1"/>
    <col min="3830" max="3830" width="24.7109375" style="48" customWidth="1"/>
    <col min="3831" max="3831" width="17.5703125" style="48" bestFit="1" customWidth="1"/>
    <col min="3832" max="3832" width="18.85546875" style="48" customWidth="1"/>
    <col min="3833" max="3833" width="11.42578125" style="48"/>
    <col min="3834" max="3834" width="14.42578125" style="48" customWidth="1"/>
    <col min="3835" max="3835" width="18" style="48" customWidth="1"/>
    <col min="3836" max="3836" width="17.140625" style="48" bestFit="1" customWidth="1"/>
    <col min="3837" max="3837" width="26.7109375" style="48" bestFit="1" customWidth="1"/>
    <col min="3838" max="3839" width="11.42578125" style="48"/>
    <col min="3840" max="3840" width="30.42578125" style="48" bestFit="1" customWidth="1"/>
    <col min="3841" max="4073" width="11.42578125" style="48"/>
    <col min="4074" max="4074" width="53.28515625" style="48" customWidth="1"/>
    <col min="4075" max="4075" width="7.5703125" style="48" customWidth="1"/>
    <col min="4076" max="4076" width="11.42578125" style="48"/>
    <col min="4077" max="4077" width="15.5703125" style="48" customWidth="1"/>
    <col min="4078" max="4079" width="11.42578125" style="48"/>
    <col min="4080" max="4080" width="65.42578125" style="48" bestFit="1" customWidth="1"/>
    <col min="4081" max="4081" width="9.85546875" style="48" bestFit="1" customWidth="1"/>
    <col min="4082" max="4082" width="17.85546875" style="48" customWidth="1"/>
    <col min="4083" max="4083" width="21.7109375" style="48" customWidth="1"/>
    <col min="4084" max="4084" width="18.5703125" style="48" customWidth="1"/>
    <col min="4085" max="4085" width="18.7109375" style="48" bestFit="1" customWidth="1"/>
    <col min="4086" max="4086" width="24.7109375" style="48" customWidth="1"/>
    <col min="4087" max="4087" width="17.5703125" style="48" bestFit="1" customWidth="1"/>
    <col min="4088" max="4088" width="18.85546875" style="48" customWidth="1"/>
    <col min="4089" max="4089" width="11.42578125" style="48"/>
    <col min="4090" max="4090" width="14.42578125" style="48" customWidth="1"/>
    <col min="4091" max="4091" width="18" style="48" customWidth="1"/>
    <col min="4092" max="4092" width="17.140625" style="48" bestFit="1" customWidth="1"/>
    <col min="4093" max="4093" width="26.7109375" style="48" bestFit="1" customWidth="1"/>
    <col min="4094" max="4095" width="11.42578125" style="48"/>
    <col min="4096" max="4096" width="30.42578125" style="48" bestFit="1" customWidth="1"/>
    <col min="4097" max="4329" width="11.42578125" style="48"/>
    <col min="4330" max="4330" width="53.28515625" style="48" customWidth="1"/>
    <col min="4331" max="4331" width="7.5703125" style="48" customWidth="1"/>
    <col min="4332" max="4332" width="11.42578125" style="48"/>
    <col min="4333" max="4333" width="15.5703125" style="48" customWidth="1"/>
    <col min="4334" max="4335" width="11.42578125" style="48"/>
    <col min="4336" max="4336" width="65.42578125" style="48" bestFit="1" customWidth="1"/>
    <col min="4337" max="4337" width="9.85546875" style="48" bestFit="1" customWidth="1"/>
    <col min="4338" max="4338" width="17.85546875" style="48" customWidth="1"/>
    <col min="4339" max="4339" width="21.7109375" style="48" customWidth="1"/>
    <col min="4340" max="4340" width="18.5703125" style="48" customWidth="1"/>
    <col min="4341" max="4341" width="18.7109375" style="48" bestFit="1" customWidth="1"/>
    <col min="4342" max="4342" width="24.7109375" style="48" customWidth="1"/>
    <col min="4343" max="4343" width="17.5703125" style="48" bestFit="1" customWidth="1"/>
    <col min="4344" max="4344" width="18.85546875" style="48" customWidth="1"/>
    <col min="4345" max="4345" width="11.42578125" style="48"/>
    <col min="4346" max="4346" width="14.42578125" style="48" customWidth="1"/>
    <col min="4347" max="4347" width="18" style="48" customWidth="1"/>
    <col min="4348" max="4348" width="17.140625" style="48" bestFit="1" customWidth="1"/>
    <col min="4349" max="4349" width="26.7109375" style="48" bestFit="1" customWidth="1"/>
    <col min="4350" max="4351" width="11.42578125" style="48"/>
    <col min="4352" max="4352" width="30.42578125" style="48" bestFit="1" customWidth="1"/>
    <col min="4353" max="4585" width="11.42578125" style="48"/>
    <col min="4586" max="4586" width="53.28515625" style="48" customWidth="1"/>
    <col min="4587" max="4587" width="7.5703125" style="48" customWidth="1"/>
    <col min="4588" max="4588" width="11.42578125" style="48"/>
    <col min="4589" max="4589" width="15.5703125" style="48" customWidth="1"/>
    <col min="4590" max="4591" width="11.42578125" style="48"/>
    <col min="4592" max="4592" width="65.42578125" style="48" bestFit="1" customWidth="1"/>
    <col min="4593" max="4593" width="9.85546875" style="48" bestFit="1" customWidth="1"/>
    <col min="4594" max="4594" width="17.85546875" style="48" customWidth="1"/>
    <col min="4595" max="4595" width="21.7109375" style="48" customWidth="1"/>
    <col min="4596" max="4596" width="18.5703125" style="48" customWidth="1"/>
    <col min="4597" max="4597" width="18.7109375" style="48" bestFit="1" customWidth="1"/>
    <col min="4598" max="4598" width="24.7109375" style="48" customWidth="1"/>
    <col min="4599" max="4599" width="17.5703125" style="48" bestFit="1" customWidth="1"/>
    <col min="4600" max="4600" width="18.85546875" style="48" customWidth="1"/>
    <col min="4601" max="4601" width="11.42578125" style="48"/>
    <col min="4602" max="4602" width="14.42578125" style="48" customWidth="1"/>
    <col min="4603" max="4603" width="18" style="48" customWidth="1"/>
    <col min="4604" max="4604" width="17.140625" style="48" bestFit="1" customWidth="1"/>
    <col min="4605" max="4605" width="26.7109375" style="48" bestFit="1" customWidth="1"/>
    <col min="4606" max="4607" width="11.42578125" style="48"/>
    <col min="4608" max="4608" width="30.42578125" style="48" bestFit="1" customWidth="1"/>
    <col min="4609" max="4841" width="11.42578125" style="48"/>
    <col min="4842" max="4842" width="53.28515625" style="48" customWidth="1"/>
    <col min="4843" max="4843" width="7.5703125" style="48" customWidth="1"/>
    <col min="4844" max="4844" width="11.42578125" style="48"/>
    <col min="4845" max="4845" width="15.5703125" style="48" customWidth="1"/>
    <col min="4846" max="4847" width="11.42578125" style="48"/>
    <col min="4848" max="4848" width="65.42578125" style="48" bestFit="1" customWidth="1"/>
    <col min="4849" max="4849" width="9.85546875" style="48" bestFit="1" customWidth="1"/>
    <col min="4850" max="4850" width="17.85546875" style="48" customWidth="1"/>
    <col min="4851" max="4851" width="21.7109375" style="48" customWidth="1"/>
    <col min="4852" max="4852" width="18.5703125" style="48" customWidth="1"/>
    <col min="4853" max="4853" width="18.7109375" style="48" bestFit="1" customWidth="1"/>
    <col min="4854" max="4854" width="24.7109375" style="48" customWidth="1"/>
    <col min="4855" max="4855" width="17.5703125" style="48" bestFit="1" customWidth="1"/>
    <col min="4856" max="4856" width="18.85546875" style="48" customWidth="1"/>
    <col min="4857" max="4857" width="11.42578125" style="48"/>
    <col min="4858" max="4858" width="14.42578125" style="48" customWidth="1"/>
    <col min="4859" max="4859" width="18" style="48" customWidth="1"/>
    <col min="4860" max="4860" width="17.140625" style="48" bestFit="1" customWidth="1"/>
    <col min="4861" max="4861" width="26.7109375" style="48" bestFit="1" customWidth="1"/>
    <col min="4862" max="4863" width="11.42578125" style="48"/>
    <col min="4864" max="4864" width="30.42578125" style="48" bestFit="1" customWidth="1"/>
    <col min="4865" max="5097" width="11.42578125" style="48"/>
    <col min="5098" max="5098" width="53.28515625" style="48" customWidth="1"/>
    <col min="5099" max="5099" width="7.5703125" style="48" customWidth="1"/>
    <col min="5100" max="5100" width="11.42578125" style="48"/>
    <col min="5101" max="5101" width="15.5703125" style="48" customWidth="1"/>
    <col min="5102" max="5103" width="11.42578125" style="48"/>
    <col min="5104" max="5104" width="65.42578125" style="48" bestFit="1" customWidth="1"/>
    <col min="5105" max="5105" width="9.85546875" style="48" bestFit="1" customWidth="1"/>
    <col min="5106" max="5106" width="17.85546875" style="48" customWidth="1"/>
    <col min="5107" max="5107" width="21.7109375" style="48" customWidth="1"/>
    <col min="5108" max="5108" width="18.5703125" style="48" customWidth="1"/>
    <col min="5109" max="5109" width="18.7109375" style="48" bestFit="1" customWidth="1"/>
    <col min="5110" max="5110" width="24.7109375" style="48" customWidth="1"/>
    <col min="5111" max="5111" width="17.5703125" style="48" bestFit="1" customWidth="1"/>
    <col min="5112" max="5112" width="18.85546875" style="48" customWidth="1"/>
    <col min="5113" max="5113" width="11.42578125" style="48"/>
    <col min="5114" max="5114" width="14.42578125" style="48" customWidth="1"/>
    <col min="5115" max="5115" width="18" style="48" customWidth="1"/>
    <col min="5116" max="5116" width="17.140625" style="48" bestFit="1" customWidth="1"/>
    <col min="5117" max="5117" width="26.7109375" style="48" bestFit="1" customWidth="1"/>
    <col min="5118" max="5119" width="11.42578125" style="48"/>
    <col min="5120" max="5120" width="30.42578125" style="48" bestFit="1" customWidth="1"/>
    <col min="5121" max="5353" width="11.42578125" style="48"/>
    <col min="5354" max="5354" width="53.28515625" style="48" customWidth="1"/>
    <col min="5355" max="5355" width="7.5703125" style="48" customWidth="1"/>
    <col min="5356" max="5356" width="11.42578125" style="48"/>
    <col min="5357" max="5357" width="15.5703125" style="48" customWidth="1"/>
    <col min="5358" max="5359" width="11.42578125" style="48"/>
    <col min="5360" max="5360" width="65.42578125" style="48" bestFit="1" customWidth="1"/>
    <col min="5361" max="5361" width="9.85546875" style="48" bestFit="1" customWidth="1"/>
    <col min="5362" max="5362" width="17.85546875" style="48" customWidth="1"/>
    <col min="5363" max="5363" width="21.7109375" style="48" customWidth="1"/>
    <col min="5364" max="5364" width="18.5703125" style="48" customWidth="1"/>
    <col min="5365" max="5365" width="18.7109375" style="48" bestFit="1" customWidth="1"/>
    <col min="5366" max="5366" width="24.7109375" style="48" customWidth="1"/>
    <col min="5367" max="5367" width="17.5703125" style="48" bestFit="1" customWidth="1"/>
    <col min="5368" max="5368" width="18.85546875" style="48" customWidth="1"/>
    <col min="5369" max="5369" width="11.42578125" style="48"/>
    <col min="5370" max="5370" width="14.42578125" style="48" customWidth="1"/>
    <col min="5371" max="5371" width="18" style="48" customWidth="1"/>
    <col min="5372" max="5372" width="17.140625" style="48" bestFit="1" customWidth="1"/>
    <col min="5373" max="5373" width="26.7109375" style="48" bestFit="1" customWidth="1"/>
    <col min="5374" max="5375" width="11.42578125" style="48"/>
    <col min="5376" max="5376" width="30.42578125" style="48" bestFit="1" customWidth="1"/>
    <col min="5377" max="5609" width="11.42578125" style="48"/>
    <col min="5610" max="5610" width="53.28515625" style="48" customWidth="1"/>
    <col min="5611" max="5611" width="7.5703125" style="48" customWidth="1"/>
    <col min="5612" max="5612" width="11.42578125" style="48"/>
    <col min="5613" max="5613" width="15.5703125" style="48" customWidth="1"/>
    <col min="5614" max="5615" width="11.42578125" style="48"/>
    <col min="5616" max="5616" width="65.42578125" style="48" bestFit="1" customWidth="1"/>
    <col min="5617" max="5617" width="9.85546875" style="48" bestFit="1" customWidth="1"/>
    <col min="5618" max="5618" width="17.85546875" style="48" customWidth="1"/>
    <col min="5619" max="5619" width="21.7109375" style="48" customWidth="1"/>
    <col min="5620" max="5620" width="18.5703125" style="48" customWidth="1"/>
    <col min="5621" max="5621" width="18.7109375" style="48" bestFit="1" customWidth="1"/>
    <col min="5622" max="5622" width="24.7109375" style="48" customWidth="1"/>
    <col min="5623" max="5623" width="17.5703125" style="48" bestFit="1" customWidth="1"/>
    <col min="5624" max="5624" width="18.85546875" style="48" customWidth="1"/>
    <col min="5625" max="5625" width="11.42578125" style="48"/>
    <col min="5626" max="5626" width="14.42578125" style="48" customWidth="1"/>
    <col min="5627" max="5627" width="18" style="48" customWidth="1"/>
    <col min="5628" max="5628" width="17.140625" style="48" bestFit="1" customWidth="1"/>
    <col min="5629" max="5629" width="26.7109375" style="48" bestFit="1" customWidth="1"/>
    <col min="5630" max="5631" width="11.42578125" style="48"/>
    <col min="5632" max="5632" width="30.42578125" style="48" bestFit="1" customWidth="1"/>
    <col min="5633" max="5865" width="11.42578125" style="48"/>
    <col min="5866" max="5866" width="53.28515625" style="48" customWidth="1"/>
    <col min="5867" max="5867" width="7.5703125" style="48" customWidth="1"/>
    <col min="5868" max="5868" width="11.42578125" style="48"/>
    <col min="5869" max="5869" width="15.5703125" style="48" customWidth="1"/>
    <col min="5870" max="5871" width="11.42578125" style="48"/>
    <col min="5872" max="5872" width="65.42578125" style="48" bestFit="1" customWidth="1"/>
    <col min="5873" max="5873" width="9.85546875" style="48" bestFit="1" customWidth="1"/>
    <col min="5874" max="5874" width="17.85546875" style="48" customWidth="1"/>
    <col min="5875" max="5875" width="21.7109375" style="48" customWidth="1"/>
    <col min="5876" max="5876" width="18.5703125" style="48" customWidth="1"/>
    <col min="5877" max="5877" width="18.7109375" style="48" bestFit="1" customWidth="1"/>
    <col min="5878" max="5878" width="24.7109375" style="48" customWidth="1"/>
    <col min="5879" max="5879" width="17.5703125" style="48" bestFit="1" customWidth="1"/>
    <col min="5880" max="5880" width="18.85546875" style="48" customWidth="1"/>
    <col min="5881" max="5881" width="11.42578125" style="48"/>
    <col min="5882" max="5882" width="14.42578125" style="48" customWidth="1"/>
    <col min="5883" max="5883" width="18" style="48" customWidth="1"/>
    <col min="5884" max="5884" width="17.140625" style="48" bestFit="1" customWidth="1"/>
    <col min="5885" max="5885" width="26.7109375" style="48" bestFit="1" customWidth="1"/>
    <col min="5886" max="5887" width="11.42578125" style="48"/>
    <col min="5888" max="5888" width="30.42578125" style="48" bestFit="1" customWidth="1"/>
    <col min="5889" max="6121" width="11.42578125" style="48"/>
    <col min="6122" max="6122" width="53.28515625" style="48" customWidth="1"/>
    <col min="6123" max="6123" width="7.5703125" style="48" customWidth="1"/>
    <col min="6124" max="6124" width="11.42578125" style="48"/>
    <col min="6125" max="6125" width="15.5703125" style="48" customWidth="1"/>
    <col min="6126" max="6127" width="11.42578125" style="48"/>
    <col min="6128" max="6128" width="65.42578125" style="48" bestFit="1" customWidth="1"/>
    <col min="6129" max="6129" width="9.85546875" style="48" bestFit="1" customWidth="1"/>
    <col min="6130" max="6130" width="17.85546875" style="48" customWidth="1"/>
    <col min="6131" max="6131" width="21.7109375" style="48" customWidth="1"/>
    <col min="6132" max="6132" width="18.5703125" style="48" customWidth="1"/>
    <col min="6133" max="6133" width="18.7109375" style="48" bestFit="1" customWidth="1"/>
    <col min="6134" max="6134" width="24.7109375" style="48" customWidth="1"/>
    <col min="6135" max="6135" width="17.5703125" style="48" bestFit="1" customWidth="1"/>
    <col min="6136" max="6136" width="18.85546875" style="48" customWidth="1"/>
    <col min="6137" max="6137" width="11.42578125" style="48"/>
    <col min="6138" max="6138" width="14.42578125" style="48" customWidth="1"/>
    <col min="6139" max="6139" width="18" style="48" customWidth="1"/>
    <col min="6140" max="6140" width="17.140625" style="48" bestFit="1" customWidth="1"/>
    <col min="6141" max="6141" width="26.7109375" style="48" bestFit="1" customWidth="1"/>
    <col min="6142" max="6143" width="11.42578125" style="48"/>
    <col min="6144" max="6144" width="30.42578125" style="48" bestFit="1" customWidth="1"/>
    <col min="6145" max="6377" width="11.42578125" style="48"/>
    <col min="6378" max="6378" width="53.28515625" style="48" customWidth="1"/>
    <col min="6379" max="6379" width="7.5703125" style="48" customWidth="1"/>
    <col min="6380" max="6380" width="11.42578125" style="48"/>
    <col min="6381" max="6381" width="15.5703125" style="48" customWidth="1"/>
    <col min="6382" max="6383" width="11.42578125" style="48"/>
    <col min="6384" max="6384" width="65.42578125" style="48" bestFit="1" customWidth="1"/>
    <col min="6385" max="6385" width="9.85546875" style="48" bestFit="1" customWidth="1"/>
    <col min="6386" max="6386" width="17.85546875" style="48" customWidth="1"/>
    <col min="6387" max="6387" width="21.7109375" style="48" customWidth="1"/>
    <col min="6388" max="6388" width="18.5703125" style="48" customWidth="1"/>
    <col min="6389" max="6389" width="18.7109375" style="48" bestFit="1" customWidth="1"/>
    <col min="6390" max="6390" width="24.7109375" style="48" customWidth="1"/>
    <col min="6391" max="6391" width="17.5703125" style="48" bestFit="1" customWidth="1"/>
    <col min="6392" max="6392" width="18.85546875" style="48" customWidth="1"/>
    <col min="6393" max="6393" width="11.42578125" style="48"/>
    <col min="6394" max="6394" width="14.42578125" style="48" customWidth="1"/>
    <col min="6395" max="6395" width="18" style="48" customWidth="1"/>
    <col min="6396" max="6396" width="17.140625" style="48" bestFit="1" customWidth="1"/>
    <col min="6397" max="6397" width="26.7109375" style="48" bestFit="1" customWidth="1"/>
    <col min="6398" max="6399" width="11.42578125" style="48"/>
    <col min="6400" max="6400" width="30.42578125" style="48" bestFit="1" customWidth="1"/>
    <col min="6401" max="6633" width="11.42578125" style="48"/>
    <col min="6634" max="6634" width="53.28515625" style="48" customWidth="1"/>
    <col min="6635" max="6635" width="7.5703125" style="48" customWidth="1"/>
    <col min="6636" max="6636" width="11.42578125" style="48"/>
    <col min="6637" max="6637" width="15.5703125" style="48" customWidth="1"/>
    <col min="6638" max="6639" width="11.42578125" style="48"/>
    <col min="6640" max="6640" width="65.42578125" style="48" bestFit="1" customWidth="1"/>
    <col min="6641" max="6641" width="9.85546875" style="48" bestFit="1" customWidth="1"/>
    <col min="6642" max="6642" width="17.85546875" style="48" customWidth="1"/>
    <col min="6643" max="6643" width="21.7109375" style="48" customWidth="1"/>
    <col min="6644" max="6644" width="18.5703125" style="48" customWidth="1"/>
    <col min="6645" max="6645" width="18.7109375" style="48" bestFit="1" customWidth="1"/>
    <col min="6646" max="6646" width="24.7109375" style="48" customWidth="1"/>
    <col min="6647" max="6647" width="17.5703125" style="48" bestFit="1" customWidth="1"/>
    <col min="6648" max="6648" width="18.85546875" style="48" customWidth="1"/>
    <col min="6649" max="6649" width="11.42578125" style="48"/>
    <col min="6650" max="6650" width="14.42578125" style="48" customWidth="1"/>
    <col min="6651" max="6651" width="18" style="48" customWidth="1"/>
    <col min="6652" max="6652" width="17.140625" style="48" bestFit="1" customWidth="1"/>
    <col min="6653" max="6653" width="26.7109375" style="48" bestFit="1" customWidth="1"/>
    <col min="6654" max="6655" width="11.42578125" style="48"/>
    <col min="6656" max="6656" width="30.42578125" style="48" bestFit="1" customWidth="1"/>
    <col min="6657" max="6889" width="11.42578125" style="48"/>
    <col min="6890" max="6890" width="53.28515625" style="48" customWidth="1"/>
    <col min="6891" max="6891" width="7.5703125" style="48" customWidth="1"/>
    <col min="6892" max="6892" width="11.42578125" style="48"/>
    <col min="6893" max="6893" width="15.5703125" style="48" customWidth="1"/>
    <col min="6894" max="6895" width="11.42578125" style="48"/>
    <col min="6896" max="6896" width="65.42578125" style="48" bestFit="1" customWidth="1"/>
    <col min="6897" max="6897" width="9.85546875" style="48" bestFit="1" customWidth="1"/>
    <col min="6898" max="6898" width="17.85546875" style="48" customWidth="1"/>
    <col min="6899" max="6899" width="21.7109375" style="48" customWidth="1"/>
    <col min="6900" max="6900" width="18.5703125" style="48" customWidth="1"/>
    <col min="6901" max="6901" width="18.7109375" style="48" bestFit="1" customWidth="1"/>
    <col min="6902" max="6902" width="24.7109375" style="48" customWidth="1"/>
    <col min="6903" max="6903" width="17.5703125" style="48" bestFit="1" customWidth="1"/>
    <col min="6904" max="6904" width="18.85546875" style="48" customWidth="1"/>
    <col min="6905" max="6905" width="11.42578125" style="48"/>
    <col min="6906" max="6906" width="14.42578125" style="48" customWidth="1"/>
    <col min="6907" max="6907" width="18" style="48" customWidth="1"/>
    <col min="6908" max="6908" width="17.140625" style="48" bestFit="1" customWidth="1"/>
    <col min="6909" max="6909" width="26.7109375" style="48" bestFit="1" customWidth="1"/>
    <col min="6910" max="6911" width="11.42578125" style="48"/>
    <col min="6912" max="6912" width="30.42578125" style="48" bestFit="1" customWidth="1"/>
    <col min="6913" max="7145" width="11.42578125" style="48"/>
    <col min="7146" max="7146" width="53.28515625" style="48" customWidth="1"/>
    <col min="7147" max="7147" width="7.5703125" style="48" customWidth="1"/>
    <col min="7148" max="7148" width="11.42578125" style="48"/>
    <col min="7149" max="7149" width="15.5703125" style="48" customWidth="1"/>
    <col min="7150" max="7151" width="11.42578125" style="48"/>
    <col min="7152" max="7152" width="65.42578125" style="48" bestFit="1" customWidth="1"/>
    <col min="7153" max="7153" width="9.85546875" style="48" bestFit="1" customWidth="1"/>
    <col min="7154" max="7154" width="17.85546875" style="48" customWidth="1"/>
    <col min="7155" max="7155" width="21.7109375" style="48" customWidth="1"/>
    <col min="7156" max="7156" width="18.5703125" style="48" customWidth="1"/>
    <col min="7157" max="7157" width="18.7109375" style="48" bestFit="1" customWidth="1"/>
    <col min="7158" max="7158" width="24.7109375" style="48" customWidth="1"/>
    <col min="7159" max="7159" width="17.5703125" style="48" bestFit="1" customWidth="1"/>
    <col min="7160" max="7160" width="18.85546875" style="48" customWidth="1"/>
    <col min="7161" max="7161" width="11.42578125" style="48"/>
    <col min="7162" max="7162" width="14.42578125" style="48" customWidth="1"/>
    <col min="7163" max="7163" width="18" style="48" customWidth="1"/>
    <col min="7164" max="7164" width="17.140625" style="48" bestFit="1" customWidth="1"/>
    <col min="7165" max="7165" width="26.7109375" style="48" bestFit="1" customWidth="1"/>
    <col min="7166" max="7167" width="11.42578125" style="48"/>
    <col min="7168" max="7168" width="30.42578125" style="48" bestFit="1" customWidth="1"/>
    <col min="7169" max="7401" width="11.42578125" style="48"/>
    <col min="7402" max="7402" width="53.28515625" style="48" customWidth="1"/>
    <col min="7403" max="7403" width="7.5703125" style="48" customWidth="1"/>
    <col min="7404" max="7404" width="11.42578125" style="48"/>
    <col min="7405" max="7405" width="15.5703125" style="48" customWidth="1"/>
    <col min="7406" max="7407" width="11.42578125" style="48"/>
    <col min="7408" max="7408" width="65.42578125" style="48" bestFit="1" customWidth="1"/>
    <col min="7409" max="7409" width="9.85546875" style="48" bestFit="1" customWidth="1"/>
    <col min="7410" max="7410" width="17.85546875" style="48" customWidth="1"/>
    <col min="7411" max="7411" width="21.7109375" style="48" customWidth="1"/>
    <col min="7412" max="7412" width="18.5703125" style="48" customWidth="1"/>
    <col min="7413" max="7413" width="18.7109375" style="48" bestFit="1" customWidth="1"/>
    <col min="7414" max="7414" width="24.7109375" style="48" customWidth="1"/>
    <col min="7415" max="7415" width="17.5703125" style="48" bestFit="1" customWidth="1"/>
    <col min="7416" max="7416" width="18.85546875" style="48" customWidth="1"/>
    <col min="7417" max="7417" width="11.42578125" style="48"/>
    <col min="7418" max="7418" width="14.42578125" style="48" customWidth="1"/>
    <col min="7419" max="7419" width="18" style="48" customWidth="1"/>
    <col min="7420" max="7420" width="17.140625" style="48" bestFit="1" customWidth="1"/>
    <col min="7421" max="7421" width="26.7109375" style="48" bestFit="1" customWidth="1"/>
    <col min="7422" max="7423" width="11.42578125" style="48"/>
    <col min="7424" max="7424" width="30.42578125" style="48" bestFit="1" customWidth="1"/>
    <col min="7425" max="7657" width="11.42578125" style="48"/>
    <col min="7658" max="7658" width="53.28515625" style="48" customWidth="1"/>
    <col min="7659" max="7659" width="7.5703125" style="48" customWidth="1"/>
    <col min="7660" max="7660" width="11.42578125" style="48"/>
    <col min="7661" max="7661" width="15.5703125" style="48" customWidth="1"/>
    <col min="7662" max="7663" width="11.42578125" style="48"/>
    <col min="7664" max="7664" width="65.42578125" style="48" bestFit="1" customWidth="1"/>
    <col min="7665" max="7665" width="9.85546875" style="48" bestFit="1" customWidth="1"/>
    <col min="7666" max="7666" width="17.85546875" style="48" customWidth="1"/>
    <col min="7667" max="7667" width="21.7109375" style="48" customWidth="1"/>
    <col min="7668" max="7668" width="18.5703125" style="48" customWidth="1"/>
    <col min="7669" max="7669" width="18.7109375" style="48" bestFit="1" customWidth="1"/>
    <col min="7670" max="7670" width="24.7109375" style="48" customWidth="1"/>
    <col min="7671" max="7671" width="17.5703125" style="48" bestFit="1" customWidth="1"/>
    <col min="7672" max="7672" width="18.85546875" style="48" customWidth="1"/>
    <col min="7673" max="7673" width="11.42578125" style="48"/>
    <col min="7674" max="7674" width="14.42578125" style="48" customWidth="1"/>
    <col min="7675" max="7675" width="18" style="48" customWidth="1"/>
    <col min="7676" max="7676" width="17.140625" style="48" bestFit="1" customWidth="1"/>
    <col min="7677" max="7677" width="26.7109375" style="48" bestFit="1" customWidth="1"/>
    <col min="7678" max="7679" width="11.42578125" style="48"/>
    <col min="7680" max="7680" width="30.42578125" style="48" bestFit="1" customWidth="1"/>
    <col min="7681" max="7913" width="11.42578125" style="48"/>
    <col min="7914" max="7914" width="53.28515625" style="48" customWidth="1"/>
    <col min="7915" max="7915" width="7.5703125" style="48" customWidth="1"/>
    <col min="7916" max="7916" width="11.42578125" style="48"/>
    <col min="7917" max="7917" width="15.5703125" style="48" customWidth="1"/>
    <col min="7918" max="7919" width="11.42578125" style="48"/>
    <col min="7920" max="7920" width="65.42578125" style="48" bestFit="1" customWidth="1"/>
    <col min="7921" max="7921" width="9.85546875" style="48" bestFit="1" customWidth="1"/>
    <col min="7922" max="7922" width="17.85546875" style="48" customWidth="1"/>
    <col min="7923" max="7923" width="21.7109375" style="48" customWidth="1"/>
    <col min="7924" max="7924" width="18.5703125" style="48" customWidth="1"/>
    <col min="7925" max="7925" width="18.7109375" style="48" bestFit="1" customWidth="1"/>
    <col min="7926" max="7926" width="24.7109375" style="48" customWidth="1"/>
    <col min="7927" max="7927" width="17.5703125" style="48" bestFit="1" customWidth="1"/>
    <col min="7928" max="7928" width="18.85546875" style="48" customWidth="1"/>
    <col min="7929" max="7929" width="11.42578125" style="48"/>
    <col min="7930" max="7930" width="14.42578125" style="48" customWidth="1"/>
    <col min="7931" max="7931" width="18" style="48" customWidth="1"/>
    <col min="7932" max="7932" width="17.140625" style="48" bestFit="1" customWidth="1"/>
    <col min="7933" max="7933" width="26.7109375" style="48" bestFit="1" customWidth="1"/>
    <col min="7934" max="7935" width="11.42578125" style="48"/>
    <col min="7936" max="7936" width="30.42578125" style="48" bestFit="1" customWidth="1"/>
    <col min="7937" max="8169" width="11.42578125" style="48"/>
    <col min="8170" max="8170" width="53.28515625" style="48" customWidth="1"/>
    <col min="8171" max="8171" width="7.5703125" style="48" customWidth="1"/>
    <col min="8172" max="8172" width="11.42578125" style="48"/>
    <col min="8173" max="8173" width="15.5703125" style="48" customWidth="1"/>
    <col min="8174" max="8175" width="11.42578125" style="48"/>
    <col min="8176" max="8176" width="65.42578125" style="48" bestFit="1" customWidth="1"/>
    <col min="8177" max="8177" width="9.85546875" style="48" bestFit="1" customWidth="1"/>
    <col min="8178" max="8178" width="17.85546875" style="48" customWidth="1"/>
    <col min="8179" max="8179" width="21.7109375" style="48" customWidth="1"/>
    <col min="8180" max="8180" width="18.5703125" style="48" customWidth="1"/>
    <col min="8181" max="8181" width="18.7109375" style="48" bestFit="1" customWidth="1"/>
    <col min="8182" max="8182" width="24.7109375" style="48" customWidth="1"/>
    <col min="8183" max="8183" width="17.5703125" style="48" bestFit="1" customWidth="1"/>
    <col min="8184" max="8184" width="18.85546875" style="48" customWidth="1"/>
    <col min="8185" max="8185" width="11.42578125" style="48"/>
    <col min="8186" max="8186" width="14.42578125" style="48" customWidth="1"/>
    <col min="8187" max="8187" width="18" style="48" customWidth="1"/>
    <col min="8188" max="8188" width="17.140625" style="48" bestFit="1" customWidth="1"/>
    <col min="8189" max="8189" width="26.7109375" style="48" bestFit="1" customWidth="1"/>
    <col min="8190" max="8191" width="11.42578125" style="48"/>
    <col min="8192" max="8192" width="30.42578125" style="48" bestFit="1" customWidth="1"/>
    <col min="8193" max="8425" width="11.42578125" style="48"/>
    <col min="8426" max="8426" width="53.28515625" style="48" customWidth="1"/>
    <col min="8427" max="8427" width="7.5703125" style="48" customWidth="1"/>
    <col min="8428" max="8428" width="11.42578125" style="48"/>
    <col min="8429" max="8429" width="15.5703125" style="48" customWidth="1"/>
    <col min="8430" max="8431" width="11.42578125" style="48"/>
    <col min="8432" max="8432" width="65.42578125" style="48" bestFit="1" customWidth="1"/>
    <col min="8433" max="8433" width="9.85546875" style="48" bestFit="1" customWidth="1"/>
    <col min="8434" max="8434" width="17.85546875" style="48" customWidth="1"/>
    <col min="8435" max="8435" width="21.7109375" style="48" customWidth="1"/>
    <col min="8436" max="8436" width="18.5703125" style="48" customWidth="1"/>
    <col min="8437" max="8437" width="18.7109375" style="48" bestFit="1" customWidth="1"/>
    <col min="8438" max="8438" width="24.7109375" style="48" customWidth="1"/>
    <col min="8439" max="8439" width="17.5703125" style="48" bestFit="1" customWidth="1"/>
    <col min="8440" max="8440" width="18.85546875" style="48" customWidth="1"/>
    <col min="8441" max="8441" width="11.42578125" style="48"/>
    <col min="8442" max="8442" width="14.42578125" style="48" customWidth="1"/>
    <col min="8443" max="8443" width="18" style="48" customWidth="1"/>
    <col min="8444" max="8444" width="17.140625" style="48" bestFit="1" customWidth="1"/>
    <col min="8445" max="8445" width="26.7109375" style="48" bestFit="1" customWidth="1"/>
    <col min="8446" max="8447" width="11.42578125" style="48"/>
    <col min="8448" max="8448" width="30.42578125" style="48" bestFit="1" customWidth="1"/>
    <col min="8449" max="8681" width="11.42578125" style="48"/>
    <col min="8682" max="8682" width="53.28515625" style="48" customWidth="1"/>
    <col min="8683" max="8683" width="7.5703125" style="48" customWidth="1"/>
    <col min="8684" max="8684" width="11.42578125" style="48"/>
    <col min="8685" max="8685" width="15.5703125" style="48" customWidth="1"/>
    <col min="8686" max="8687" width="11.42578125" style="48"/>
    <col min="8688" max="8688" width="65.42578125" style="48" bestFit="1" customWidth="1"/>
    <col min="8689" max="8689" width="9.85546875" style="48" bestFit="1" customWidth="1"/>
    <col min="8690" max="8690" width="17.85546875" style="48" customWidth="1"/>
    <col min="8691" max="8691" width="21.7109375" style="48" customWidth="1"/>
    <col min="8692" max="8692" width="18.5703125" style="48" customWidth="1"/>
    <col min="8693" max="8693" width="18.7109375" style="48" bestFit="1" customWidth="1"/>
    <col min="8694" max="8694" width="24.7109375" style="48" customWidth="1"/>
    <col min="8695" max="8695" width="17.5703125" style="48" bestFit="1" customWidth="1"/>
    <col min="8696" max="8696" width="18.85546875" style="48" customWidth="1"/>
    <col min="8697" max="8697" width="11.42578125" style="48"/>
    <col min="8698" max="8698" width="14.42578125" style="48" customWidth="1"/>
    <col min="8699" max="8699" width="18" style="48" customWidth="1"/>
    <col min="8700" max="8700" width="17.140625" style="48" bestFit="1" customWidth="1"/>
    <col min="8701" max="8701" width="26.7109375" style="48" bestFit="1" customWidth="1"/>
    <col min="8702" max="8703" width="11.42578125" style="48"/>
    <col min="8704" max="8704" width="30.42578125" style="48" bestFit="1" customWidth="1"/>
    <col min="8705" max="8937" width="11.42578125" style="48"/>
    <col min="8938" max="8938" width="53.28515625" style="48" customWidth="1"/>
    <col min="8939" max="8939" width="7.5703125" style="48" customWidth="1"/>
    <col min="8940" max="8940" width="11.42578125" style="48"/>
    <col min="8941" max="8941" width="15.5703125" style="48" customWidth="1"/>
    <col min="8942" max="8943" width="11.42578125" style="48"/>
    <col min="8944" max="8944" width="65.42578125" style="48" bestFit="1" customWidth="1"/>
    <col min="8945" max="8945" width="9.85546875" style="48" bestFit="1" customWidth="1"/>
    <col min="8946" max="8946" width="17.85546875" style="48" customWidth="1"/>
    <col min="8947" max="8947" width="21.7109375" style="48" customWidth="1"/>
    <col min="8948" max="8948" width="18.5703125" style="48" customWidth="1"/>
    <col min="8949" max="8949" width="18.7109375" style="48" bestFit="1" customWidth="1"/>
    <col min="8950" max="8950" width="24.7109375" style="48" customWidth="1"/>
    <col min="8951" max="8951" width="17.5703125" style="48" bestFit="1" customWidth="1"/>
    <col min="8952" max="8952" width="18.85546875" style="48" customWidth="1"/>
    <col min="8953" max="8953" width="11.42578125" style="48"/>
    <col min="8954" max="8954" width="14.42578125" style="48" customWidth="1"/>
    <col min="8955" max="8955" width="18" style="48" customWidth="1"/>
    <col min="8956" max="8956" width="17.140625" style="48" bestFit="1" customWidth="1"/>
    <col min="8957" max="8957" width="26.7109375" style="48" bestFit="1" customWidth="1"/>
    <col min="8958" max="8959" width="11.42578125" style="48"/>
    <col min="8960" max="8960" width="30.42578125" style="48" bestFit="1" customWidth="1"/>
    <col min="8961" max="9193" width="11.42578125" style="48"/>
    <col min="9194" max="9194" width="53.28515625" style="48" customWidth="1"/>
    <col min="9195" max="9195" width="7.5703125" style="48" customWidth="1"/>
    <col min="9196" max="9196" width="11.42578125" style="48"/>
    <col min="9197" max="9197" width="15.5703125" style="48" customWidth="1"/>
    <col min="9198" max="9199" width="11.42578125" style="48"/>
    <col min="9200" max="9200" width="65.42578125" style="48" bestFit="1" customWidth="1"/>
    <col min="9201" max="9201" width="9.85546875" style="48" bestFit="1" customWidth="1"/>
    <col min="9202" max="9202" width="17.85546875" style="48" customWidth="1"/>
    <col min="9203" max="9203" width="21.7109375" style="48" customWidth="1"/>
    <col min="9204" max="9204" width="18.5703125" style="48" customWidth="1"/>
    <col min="9205" max="9205" width="18.7109375" style="48" bestFit="1" customWidth="1"/>
    <col min="9206" max="9206" width="24.7109375" style="48" customWidth="1"/>
    <col min="9207" max="9207" width="17.5703125" style="48" bestFit="1" customWidth="1"/>
    <col min="9208" max="9208" width="18.85546875" style="48" customWidth="1"/>
    <col min="9209" max="9209" width="11.42578125" style="48"/>
    <col min="9210" max="9210" width="14.42578125" style="48" customWidth="1"/>
    <col min="9211" max="9211" width="18" style="48" customWidth="1"/>
    <col min="9212" max="9212" width="17.140625" style="48" bestFit="1" customWidth="1"/>
    <col min="9213" max="9213" width="26.7109375" style="48" bestFit="1" customWidth="1"/>
    <col min="9214" max="9215" width="11.42578125" style="48"/>
    <col min="9216" max="9216" width="30.42578125" style="48" bestFit="1" customWidth="1"/>
    <col min="9217" max="9449" width="11.42578125" style="48"/>
    <col min="9450" max="9450" width="53.28515625" style="48" customWidth="1"/>
    <col min="9451" max="9451" width="7.5703125" style="48" customWidth="1"/>
    <col min="9452" max="9452" width="11.42578125" style="48"/>
    <col min="9453" max="9453" width="15.5703125" style="48" customWidth="1"/>
    <col min="9454" max="9455" width="11.42578125" style="48"/>
    <col min="9456" max="9456" width="65.42578125" style="48" bestFit="1" customWidth="1"/>
    <col min="9457" max="9457" width="9.85546875" style="48" bestFit="1" customWidth="1"/>
    <col min="9458" max="9458" width="17.85546875" style="48" customWidth="1"/>
    <col min="9459" max="9459" width="21.7109375" style="48" customWidth="1"/>
    <col min="9460" max="9460" width="18.5703125" style="48" customWidth="1"/>
    <col min="9461" max="9461" width="18.7109375" style="48" bestFit="1" customWidth="1"/>
    <col min="9462" max="9462" width="24.7109375" style="48" customWidth="1"/>
    <col min="9463" max="9463" width="17.5703125" style="48" bestFit="1" customWidth="1"/>
    <col min="9464" max="9464" width="18.85546875" style="48" customWidth="1"/>
    <col min="9465" max="9465" width="11.42578125" style="48"/>
    <col min="9466" max="9466" width="14.42578125" style="48" customWidth="1"/>
    <col min="9467" max="9467" width="18" style="48" customWidth="1"/>
    <col min="9468" max="9468" width="17.140625" style="48" bestFit="1" customWidth="1"/>
    <col min="9469" max="9469" width="26.7109375" style="48" bestFit="1" customWidth="1"/>
    <col min="9470" max="9471" width="11.42578125" style="48"/>
    <col min="9472" max="9472" width="30.42578125" style="48" bestFit="1" customWidth="1"/>
    <col min="9473" max="9705" width="11.42578125" style="48"/>
    <col min="9706" max="9706" width="53.28515625" style="48" customWidth="1"/>
    <col min="9707" max="9707" width="7.5703125" style="48" customWidth="1"/>
    <col min="9708" max="9708" width="11.42578125" style="48"/>
    <col min="9709" max="9709" width="15.5703125" style="48" customWidth="1"/>
    <col min="9710" max="9711" width="11.42578125" style="48"/>
    <col min="9712" max="9712" width="65.42578125" style="48" bestFit="1" customWidth="1"/>
    <col min="9713" max="9713" width="9.85546875" style="48" bestFit="1" customWidth="1"/>
    <col min="9714" max="9714" width="17.85546875" style="48" customWidth="1"/>
    <col min="9715" max="9715" width="21.7109375" style="48" customWidth="1"/>
    <col min="9716" max="9716" width="18.5703125" style="48" customWidth="1"/>
    <col min="9717" max="9717" width="18.7109375" style="48" bestFit="1" customWidth="1"/>
    <col min="9718" max="9718" width="24.7109375" style="48" customWidth="1"/>
    <col min="9719" max="9719" width="17.5703125" style="48" bestFit="1" customWidth="1"/>
    <col min="9720" max="9720" width="18.85546875" style="48" customWidth="1"/>
    <col min="9721" max="9721" width="11.42578125" style="48"/>
    <col min="9722" max="9722" width="14.42578125" style="48" customWidth="1"/>
    <col min="9723" max="9723" width="18" style="48" customWidth="1"/>
    <col min="9724" max="9724" width="17.140625" style="48" bestFit="1" customWidth="1"/>
    <col min="9725" max="9725" width="26.7109375" style="48" bestFit="1" customWidth="1"/>
    <col min="9726" max="9727" width="11.42578125" style="48"/>
    <col min="9728" max="9728" width="30.42578125" style="48" bestFit="1" customWidth="1"/>
    <col min="9729" max="9961" width="11.42578125" style="48"/>
    <col min="9962" max="9962" width="53.28515625" style="48" customWidth="1"/>
    <col min="9963" max="9963" width="7.5703125" style="48" customWidth="1"/>
    <col min="9964" max="9964" width="11.42578125" style="48"/>
    <col min="9965" max="9965" width="15.5703125" style="48" customWidth="1"/>
    <col min="9966" max="9967" width="11.42578125" style="48"/>
    <col min="9968" max="9968" width="65.42578125" style="48" bestFit="1" customWidth="1"/>
    <col min="9969" max="9969" width="9.85546875" style="48" bestFit="1" customWidth="1"/>
    <col min="9970" max="9970" width="17.85546875" style="48" customWidth="1"/>
    <col min="9971" max="9971" width="21.7109375" style="48" customWidth="1"/>
    <col min="9972" max="9972" width="18.5703125" style="48" customWidth="1"/>
    <col min="9973" max="9973" width="18.7109375" style="48" bestFit="1" customWidth="1"/>
    <col min="9974" max="9974" width="24.7109375" style="48" customWidth="1"/>
    <col min="9975" max="9975" width="17.5703125" style="48" bestFit="1" customWidth="1"/>
    <col min="9976" max="9976" width="18.85546875" style="48" customWidth="1"/>
    <col min="9977" max="9977" width="11.42578125" style="48"/>
    <col min="9978" max="9978" width="14.42578125" style="48" customWidth="1"/>
    <col min="9979" max="9979" width="18" style="48" customWidth="1"/>
    <col min="9980" max="9980" width="17.140625" style="48" bestFit="1" customWidth="1"/>
    <col min="9981" max="9981" width="26.7109375" style="48" bestFit="1" customWidth="1"/>
    <col min="9982" max="9983" width="11.42578125" style="48"/>
    <col min="9984" max="9984" width="30.42578125" style="48" bestFit="1" customWidth="1"/>
    <col min="9985" max="10217" width="11.42578125" style="48"/>
    <col min="10218" max="10218" width="53.28515625" style="48" customWidth="1"/>
    <col min="10219" max="10219" width="7.5703125" style="48" customWidth="1"/>
    <col min="10220" max="10220" width="11.42578125" style="48"/>
    <col min="10221" max="10221" width="15.5703125" style="48" customWidth="1"/>
    <col min="10222" max="10223" width="11.42578125" style="48"/>
    <col min="10224" max="10224" width="65.42578125" style="48" bestFit="1" customWidth="1"/>
    <col min="10225" max="10225" width="9.85546875" style="48" bestFit="1" customWidth="1"/>
    <col min="10226" max="10226" width="17.85546875" style="48" customWidth="1"/>
    <col min="10227" max="10227" width="21.7109375" style="48" customWidth="1"/>
    <col min="10228" max="10228" width="18.5703125" style="48" customWidth="1"/>
    <col min="10229" max="10229" width="18.7109375" style="48" bestFit="1" customWidth="1"/>
    <col min="10230" max="10230" width="24.7109375" style="48" customWidth="1"/>
    <col min="10231" max="10231" width="17.5703125" style="48" bestFit="1" customWidth="1"/>
    <col min="10232" max="10232" width="18.85546875" style="48" customWidth="1"/>
    <col min="10233" max="10233" width="11.42578125" style="48"/>
    <col min="10234" max="10234" width="14.42578125" style="48" customWidth="1"/>
    <col min="10235" max="10235" width="18" style="48" customWidth="1"/>
    <col min="10236" max="10236" width="17.140625" style="48" bestFit="1" customWidth="1"/>
    <col min="10237" max="10237" width="26.7109375" style="48" bestFit="1" customWidth="1"/>
    <col min="10238" max="10239" width="11.42578125" style="48"/>
    <col min="10240" max="10240" width="30.42578125" style="48" bestFit="1" customWidth="1"/>
    <col min="10241" max="10473" width="11.42578125" style="48"/>
    <col min="10474" max="10474" width="53.28515625" style="48" customWidth="1"/>
    <col min="10475" max="10475" width="7.5703125" style="48" customWidth="1"/>
    <col min="10476" max="10476" width="11.42578125" style="48"/>
    <col min="10477" max="10477" width="15.5703125" style="48" customWidth="1"/>
    <col min="10478" max="10479" width="11.42578125" style="48"/>
    <col min="10480" max="10480" width="65.42578125" style="48" bestFit="1" customWidth="1"/>
    <col min="10481" max="10481" width="9.85546875" style="48" bestFit="1" customWidth="1"/>
    <col min="10482" max="10482" width="17.85546875" style="48" customWidth="1"/>
    <col min="10483" max="10483" width="21.7109375" style="48" customWidth="1"/>
    <col min="10484" max="10484" width="18.5703125" style="48" customWidth="1"/>
    <col min="10485" max="10485" width="18.7109375" style="48" bestFit="1" customWidth="1"/>
    <col min="10486" max="10486" width="24.7109375" style="48" customWidth="1"/>
    <col min="10487" max="10487" width="17.5703125" style="48" bestFit="1" customWidth="1"/>
    <col min="10488" max="10488" width="18.85546875" style="48" customWidth="1"/>
    <col min="10489" max="10489" width="11.42578125" style="48"/>
    <col min="10490" max="10490" width="14.42578125" style="48" customWidth="1"/>
    <col min="10491" max="10491" width="18" style="48" customWidth="1"/>
    <col min="10492" max="10492" width="17.140625" style="48" bestFit="1" customWidth="1"/>
    <col min="10493" max="10493" width="26.7109375" style="48" bestFit="1" customWidth="1"/>
    <col min="10494" max="10495" width="11.42578125" style="48"/>
    <col min="10496" max="10496" width="30.42578125" style="48" bestFit="1" customWidth="1"/>
    <col min="10497" max="10729" width="11.42578125" style="48"/>
    <col min="10730" max="10730" width="53.28515625" style="48" customWidth="1"/>
    <col min="10731" max="10731" width="7.5703125" style="48" customWidth="1"/>
    <col min="10732" max="10732" width="11.42578125" style="48"/>
    <col min="10733" max="10733" width="15.5703125" style="48" customWidth="1"/>
    <col min="10734" max="10735" width="11.42578125" style="48"/>
    <col min="10736" max="10736" width="65.42578125" style="48" bestFit="1" customWidth="1"/>
    <col min="10737" max="10737" width="9.85546875" style="48" bestFit="1" customWidth="1"/>
    <col min="10738" max="10738" width="17.85546875" style="48" customWidth="1"/>
    <col min="10739" max="10739" width="21.7109375" style="48" customWidth="1"/>
    <col min="10740" max="10740" width="18.5703125" style="48" customWidth="1"/>
    <col min="10741" max="10741" width="18.7109375" style="48" bestFit="1" customWidth="1"/>
    <col min="10742" max="10742" width="24.7109375" style="48" customWidth="1"/>
    <col min="10743" max="10743" width="17.5703125" style="48" bestFit="1" customWidth="1"/>
    <col min="10744" max="10744" width="18.85546875" style="48" customWidth="1"/>
    <col min="10745" max="10745" width="11.42578125" style="48"/>
    <col min="10746" max="10746" width="14.42578125" style="48" customWidth="1"/>
    <col min="10747" max="10747" width="18" style="48" customWidth="1"/>
    <col min="10748" max="10748" width="17.140625" style="48" bestFit="1" customWidth="1"/>
    <col min="10749" max="10749" width="26.7109375" style="48" bestFit="1" customWidth="1"/>
    <col min="10750" max="10751" width="11.42578125" style="48"/>
    <col min="10752" max="10752" width="30.42578125" style="48" bestFit="1" customWidth="1"/>
    <col min="10753" max="10985" width="11.42578125" style="48"/>
    <col min="10986" max="10986" width="53.28515625" style="48" customWidth="1"/>
    <col min="10987" max="10987" width="7.5703125" style="48" customWidth="1"/>
    <col min="10988" max="10988" width="11.42578125" style="48"/>
    <col min="10989" max="10989" width="15.5703125" style="48" customWidth="1"/>
    <col min="10990" max="10991" width="11.42578125" style="48"/>
    <col min="10992" max="10992" width="65.42578125" style="48" bestFit="1" customWidth="1"/>
    <col min="10993" max="10993" width="9.85546875" style="48" bestFit="1" customWidth="1"/>
    <col min="10994" max="10994" width="17.85546875" style="48" customWidth="1"/>
    <col min="10995" max="10995" width="21.7109375" style="48" customWidth="1"/>
    <col min="10996" max="10996" width="18.5703125" style="48" customWidth="1"/>
    <col min="10997" max="10997" width="18.7109375" style="48" bestFit="1" customWidth="1"/>
    <col min="10998" max="10998" width="24.7109375" style="48" customWidth="1"/>
    <col min="10999" max="10999" width="17.5703125" style="48" bestFit="1" customWidth="1"/>
    <col min="11000" max="11000" width="18.85546875" style="48" customWidth="1"/>
    <col min="11001" max="11001" width="11.42578125" style="48"/>
    <col min="11002" max="11002" width="14.42578125" style="48" customWidth="1"/>
    <col min="11003" max="11003" width="18" style="48" customWidth="1"/>
    <col min="11004" max="11004" width="17.140625" style="48" bestFit="1" customWidth="1"/>
    <col min="11005" max="11005" width="26.7109375" style="48" bestFit="1" customWidth="1"/>
    <col min="11006" max="11007" width="11.42578125" style="48"/>
    <col min="11008" max="11008" width="30.42578125" style="48" bestFit="1" customWidth="1"/>
    <col min="11009" max="11241" width="11.42578125" style="48"/>
    <col min="11242" max="11242" width="53.28515625" style="48" customWidth="1"/>
    <col min="11243" max="11243" width="7.5703125" style="48" customWidth="1"/>
    <col min="11244" max="11244" width="11.42578125" style="48"/>
    <col min="11245" max="11245" width="15.5703125" style="48" customWidth="1"/>
    <col min="11246" max="11247" width="11.42578125" style="48"/>
    <col min="11248" max="11248" width="65.42578125" style="48" bestFit="1" customWidth="1"/>
    <col min="11249" max="11249" width="9.85546875" style="48" bestFit="1" customWidth="1"/>
    <col min="11250" max="11250" width="17.85546875" style="48" customWidth="1"/>
    <col min="11251" max="11251" width="21.7109375" style="48" customWidth="1"/>
    <col min="11252" max="11252" width="18.5703125" style="48" customWidth="1"/>
    <col min="11253" max="11253" width="18.7109375" style="48" bestFit="1" customWidth="1"/>
    <col min="11254" max="11254" width="24.7109375" style="48" customWidth="1"/>
    <col min="11255" max="11255" width="17.5703125" style="48" bestFit="1" customWidth="1"/>
    <col min="11256" max="11256" width="18.85546875" style="48" customWidth="1"/>
    <col min="11257" max="11257" width="11.42578125" style="48"/>
    <col min="11258" max="11258" width="14.42578125" style="48" customWidth="1"/>
    <col min="11259" max="11259" width="18" style="48" customWidth="1"/>
    <col min="11260" max="11260" width="17.140625" style="48" bestFit="1" customWidth="1"/>
    <col min="11261" max="11261" width="26.7109375" style="48" bestFit="1" customWidth="1"/>
    <col min="11262" max="11263" width="11.42578125" style="48"/>
    <col min="11264" max="11264" width="30.42578125" style="48" bestFit="1" customWidth="1"/>
    <col min="11265" max="11497" width="11.42578125" style="48"/>
    <col min="11498" max="11498" width="53.28515625" style="48" customWidth="1"/>
    <col min="11499" max="11499" width="7.5703125" style="48" customWidth="1"/>
    <col min="11500" max="11500" width="11.42578125" style="48"/>
    <col min="11501" max="11501" width="15.5703125" style="48" customWidth="1"/>
    <col min="11502" max="11503" width="11.42578125" style="48"/>
    <col min="11504" max="11504" width="65.42578125" style="48" bestFit="1" customWidth="1"/>
    <col min="11505" max="11505" width="9.85546875" style="48" bestFit="1" customWidth="1"/>
    <col min="11506" max="11506" width="17.85546875" style="48" customWidth="1"/>
    <col min="11507" max="11507" width="21.7109375" style="48" customWidth="1"/>
    <col min="11508" max="11508" width="18.5703125" style="48" customWidth="1"/>
    <col min="11509" max="11509" width="18.7109375" style="48" bestFit="1" customWidth="1"/>
    <col min="11510" max="11510" width="24.7109375" style="48" customWidth="1"/>
    <col min="11511" max="11511" width="17.5703125" style="48" bestFit="1" customWidth="1"/>
    <col min="11512" max="11512" width="18.85546875" style="48" customWidth="1"/>
    <col min="11513" max="11513" width="11.42578125" style="48"/>
    <col min="11514" max="11514" width="14.42578125" style="48" customWidth="1"/>
    <col min="11515" max="11515" width="18" style="48" customWidth="1"/>
    <col min="11516" max="11516" width="17.140625" style="48" bestFit="1" customWidth="1"/>
    <col min="11517" max="11517" width="26.7109375" style="48" bestFit="1" customWidth="1"/>
    <col min="11518" max="11519" width="11.42578125" style="48"/>
    <col min="11520" max="11520" width="30.42578125" style="48" bestFit="1" customWidth="1"/>
    <col min="11521" max="11753" width="11.42578125" style="48"/>
    <col min="11754" max="11754" width="53.28515625" style="48" customWidth="1"/>
    <col min="11755" max="11755" width="7.5703125" style="48" customWidth="1"/>
    <col min="11756" max="11756" width="11.42578125" style="48"/>
    <col min="11757" max="11757" width="15.5703125" style="48" customWidth="1"/>
    <col min="11758" max="11759" width="11.42578125" style="48"/>
    <col min="11760" max="11760" width="65.42578125" style="48" bestFit="1" customWidth="1"/>
    <col min="11761" max="11761" width="9.85546875" style="48" bestFit="1" customWidth="1"/>
    <col min="11762" max="11762" width="17.85546875" style="48" customWidth="1"/>
    <col min="11763" max="11763" width="21.7109375" style="48" customWidth="1"/>
    <col min="11764" max="11764" width="18.5703125" style="48" customWidth="1"/>
    <col min="11765" max="11765" width="18.7109375" style="48" bestFit="1" customWidth="1"/>
    <col min="11766" max="11766" width="24.7109375" style="48" customWidth="1"/>
    <col min="11767" max="11767" width="17.5703125" style="48" bestFit="1" customWidth="1"/>
    <col min="11768" max="11768" width="18.85546875" style="48" customWidth="1"/>
    <col min="11769" max="11769" width="11.42578125" style="48"/>
    <col min="11770" max="11770" width="14.42578125" style="48" customWidth="1"/>
    <col min="11771" max="11771" width="18" style="48" customWidth="1"/>
    <col min="11772" max="11772" width="17.140625" style="48" bestFit="1" customWidth="1"/>
    <col min="11773" max="11773" width="26.7109375" style="48" bestFit="1" customWidth="1"/>
    <col min="11774" max="11775" width="11.42578125" style="48"/>
    <col min="11776" max="11776" width="30.42578125" style="48" bestFit="1" customWidth="1"/>
    <col min="11777" max="12009" width="11.42578125" style="48"/>
    <col min="12010" max="12010" width="53.28515625" style="48" customWidth="1"/>
    <col min="12011" max="12011" width="7.5703125" style="48" customWidth="1"/>
    <col min="12012" max="12012" width="11.42578125" style="48"/>
    <col min="12013" max="12013" width="15.5703125" style="48" customWidth="1"/>
    <col min="12014" max="12015" width="11.42578125" style="48"/>
    <col min="12016" max="12016" width="65.42578125" style="48" bestFit="1" customWidth="1"/>
    <col min="12017" max="12017" width="9.85546875" style="48" bestFit="1" customWidth="1"/>
    <col min="12018" max="12018" width="17.85546875" style="48" customWidth="1"/>
    <col min="12019" max="12019" width="21.7109375" style="48" customWidth="1"/>
    <col min="12020" max="12020" width="18.5703125" style="48" customWidth="1"/>
    <col min="12021" max="12021" width="18.7109375" style="48" bestFit="1" customWidth="1"/>
    <col min="12022" max="12022" width="24.7109375" style="48" customWidth="1"/>
    <col min="12023" max="12023" width="17.5703125" style="48" bestFit="1" customWidth="1"/>
    <col min="12024" max="12024" width="18.85546875" style="48" customWidth="1"/>
    <col min="12025" max="12025" width="11.42578125" style="48"/>
    <col min="12026" max="12026" width="14.42578125" style="48" customWidth="1"/>
    <col min="12027" max="12027" width="18" style="48" customWidth="1"/>
    <col min="12028" max="12028" width="17.140625" style="48" bestFit="1" customWidth="1"/>
    <col min="12029" max="12029" width="26.7109375" style="48" bestFit="1" customWidth="1"/>
    <col min="12030" max="12031" width="11.42578125" style="48"/>
    <col min="12032" max="12032" width="30.42578125" style="48" bestFit="1" customWidth="1"/>
    <col min="12033" max="12265" width="11.42578125" style="48"/>
    <col min="12266" max="12266" width="53.28515625" style="48" customWidth="1"/>
    <col min="12267" max="12267" width="7.5703125" style="48" customWidth="1"/>
    <col min="12268" max="12268" width="11.42578125" style="48"/>
    <col min="12269" max="12269" width="15.5703125" style="48" customWidth="1"/>
    <col min="12270" max="12271" width="11.42578125" style="48"/>
    <col min="12272" max="12272" width="65.42578125" style="48" bestFit="1" customWidth="1"/>
    <col min="12273" max="12273" width="9.85546875" style="48" bestFit="1" customWidth="1"/>
    <col min="12274" max="12274" width="17.85546875" style="48" customWidth="1"/>
    <col min="12275" max="12275" width="21.7109375" style="48" customWidth="1"/>
    <col min="12276" max="12276" width="18.5703125" style="48" customWidth="1"/>
    <col min="12277" max="12277" width="18.7109375" style="48" bestFit="1" customWidth="1"/>
    <col min="12278" max="12278" width="24.7109375" style="48" customWidth="1"/>
    <col min="12279" max="12279" width="17.5703125" style="48" bestFit="1" customWidth="1"/>
    <col min="12280" max="12280" width="18.85546875" style="48" customWidth="1"/>
    <col min="12281" max="12281" width="11.42578125" style="48"/>
    <col min="12282" max="12282" width="14.42578125" style="48" customWidth="1"/>
    <col min="12283" max="12283" width="18" style="48" customWidth="1"/>
    <col min="12284" max="12284" width="17.140625" style="48" bestFit="1" customWidth="1"/>
    <col min="12285" max="12285" width="26.7109375" style="48" bestFit="1" customWidth="1"/>
    <col min="12286" max="12287" width="11.42578125" style="48"/>
    <col min="12288" max="12288" width="30.42578125" style="48" bestFit="1" customWidth="1"/>
    <col min="12289" max="12521" width="11.42578125" style="48"/>
    <col min="12522" max="12522" width="53.28515625" style="48" customWidth="1"/>
    <col min="12523" max="12523" width="7.5703125" style="48" customWidth="1"/>
    <col min="12524" max="12524" width="11.42578125" style="48"/>
    <col min="12525" max="12525" width="15.5703125" style="48" customWidth="1"/>
    <col min="12526" max="12527" width="11.42578125" style="48"/>
    <col min="12528" max="12528" width="65.42578125" style="48" bestFit="1" customWidth="1"/>
    <col min="12529" max="12529" width="9.85546875" style="48" bestFit="1" customWidth="1"/>
    <col min="12530" max="12530" width="17.85546875" style="48" customWidth="1"/>
    <col min="12531" max="12531" width="21.7109375" style="48" customWidth="1"/>
    <col min="12532" max="12532" width="18.5703125" style="48" customWidth="1"/>
    <col min="12533" max="12533" width="18.7109375" style="48" bestFit="1" customWidth="1"/>
    <col min="12534" max="12534" width="24.7109375" style="48" customWidth="1"/>
    <col min="12535" max="12535" width="17.5703125" style="48" bestFit="1" customWidth="1"/>
    <col min="12536" max="12536" width="18.85546875" style="48" customWidth="1"/>
    <col min="12537" max="12537" width="11.42578125" style="48"/>
    <col min="12538" max="12538" width="14.42578125" style="48" customWidth="1"/>
    <col min="12539" max="12539" width="18" style="48" customWidth="1"/>
    <col min="12540" max="12540" width="17.140625" style="48" bestFit="1" customWidth="1"/>
    <col min="12541" max="12541" width="26.7109375" style="48" bestFit="1" customWidth="1"/>
    <col min="12542" max="12543" width="11.42578125" style="48"/>
    <col min="12544" max="12544" width="30.42578125" style="48" bestFit="1" customWidth="1"/>
    <col min="12545" max="12777" width="11.42578125" style="48"/>
    <col min="12778" max="12778" width="53.28515625" style="48" customWidth="1"/>
    <col min="12779" max="12779" width="7.5703125" style="48" customWidth="1"/>
    <col min="12780" max="12780" width="11.42578125" style="48"/>
    <col min="12781" max="12781" width="15.5703125" style="48" customWidth="1"/>
    <col min="12782" max="12783" width="11.42578125" style="48"/>
    <col min="12784" max="12784" width="65.42578125" style="48" bestFit="1" customWidth="1"/>
    <col min="12785" max="12785" width="9.85546875" style="48" bestFit="1" customWidth="1"/>
    <col min="12786" max="12786" width="17.85546875" style="48" customWidth="1"/>
    <col min="12787" max="12787" width="21.7109375" style="48" customWidth="1"/>
    <col min="12788" max="12788" width="18.5703125" style="48" customWidth="1"/>
    <col min="12789" max="12789" width="18.7109375" style="48" bestFit="1" customWidth="1"/>
    <col min="12790" max="12790" width="24.7109375" style="48" customWidth="1"/>
    <col min="12791" max="12791" width="17.5703125" style="48" bestFit="1" customWidth="1"/>
    <col min="12792" max="12792" width="18.85546875" style="48" customWidth="1"/>
    <col min="12793" max="12793" width="11.42578125" style="48"/>
    <col min="12794" max="12794" width="14.42578125" style="48" customWidth="1"/>
    <col min="12795" max="12795" width="18" style="48" customWidth="1"/>
    <col min="12796" max="12796" width="17.140625" style="48" bestFit="1" customWidth="1"/>
    <col min="12797" max="12797" width="26.7109375" style="48" bestFit="1" customWidth="1"/>
    <col min="12798" max="12799" width="11.42578125" style="48"/>
    <col min="12800" max="12800" width="30.42578125" style="48" bestFit="1" customWidth="1"/>
    <col min="12801" max="13033" width="11.42578125" style="48"/>
    <col min="13034" max="13034" width="53.28515625" style="48" customWidth="1"/>
    <col min="13035" max="13035" width="7.5703125" style="48" customWidth="1"/>
    <col min="13036" max="13036" width="11.42578125" style="48"/>
    <col min="13037" max="13037" width="15.5703125" style="48" customWidth="1"/>
    <col min="13038" max="13039" width="11.42578125" style="48"/>
    <col min="13040" max="13040" width="65.42578125" style="48" bestFit="1" customWidth="1"/>
    <col min="13041" max="13041" width="9.85546875" style="48" bestFit="1" customWidth="1"/>
    <col min="13042" max="13042" width="17.85546875" style="48" customWidth="1"/>
    <col min="13043" max="13043" width="21.7109375" style="48" customWidth="1"/>
    <col min="13044" max="13044" width="18.5703125" style="48" customWidth="1"/>
    <col min="13045" max="13045" width="18.7109375" style="48" bestFit="1" customWidth="1"/>
    <col min="13046" max="13046" width="24.7109375" style="48" customWidth="1"/>
    <col min="13047" max="13047" width="17.5703125" style="48" bestFit="1" customWidth="1"/>
    <col min="13048" max="13048" width="18.85546875" style="48" customWidth="1"/>
    <col min="13049" max="13049" width="11.42578125" style="48"/>
    <col min="13050" max="13050" width="14.42578125" style="48" customWidth="1"/>
    <col min="13051" max="13051" width="18" style="48" customWidth="1"/>
    <col min="13052" max="13052" width="17.140625" style="48" bestFit="1" customWidth="1"/>
    <col min="13053" max="13053" width="26.7109375" style="48" bestFit="1" customWidth="1"/>
    <col min="13054" max="13055" width="11.42578125" style="48"/>
    <col min="13056" max="13056" width="30.42578125" style="48" bestFit="1" customWidth="1"/>
    <col min="13057" max="13289" width="11.42578125" style="48"/>
    <col min="13290" max="13290" width="53.28515625" style="48" customWidth="1"/>
    <col min="13291" max="13291" width="7.5703125" style="48" customWidth="1"/>
    <col min="13292" max="13292" width="11.42578125" style="48"/>
    <col min="13293" max="13293" width="15.5703125" style="48" customWidth="1"/>
    <col min="13294" max="13295" width="11.42578125" style="48"/>
    <col min="13296" max="13296" width="65.42578125" style="48" bestFit="1" customWidth="1"/>
    <col min="13297" max="13297" width="9.85546875" style="48" bestFit="1" customWidth="1"/>
    <col min="13298" max="13298" width="17.85546875" style="48" customWidth="1"/>
    <col min="13299" max="13299" width="21.7109375" style="48" customWidth="1"/>
    <col min="13300" max="13300" width="18.5703125" style="48" customWidth="1"/>
    <col min="13301" max="13301" width="18.7109375" style="48" bestFit="1" customWidth="1"/>
    <col min="13302" max="13302" width="24.7109375" style="48" customWidth="1"/>
    <col min="13303" max="13303" width="17.5703125" style="48" bestFit="1" customWidth="1"/>
    <col min="13304" max="13304" width="18.85546875" style="48" customWidth="1"/>
    <col min="13305" max="13305" width="11.42578125" style="48"/>
    <col min="13306" max="13306" width="14.42578125" style="48" customWidth="1"/>
    <col min="13307" max="13307" width="18" style="48" customWidth="1"/>
    <col min="13308" max="13308" width="17.140625" style="48" bestFit="1" customWidth="1"/>
    <col min="13309" max="13309" width="26.7109375" style="48" bestFit="1" customWidth="1"/>
    <col min="13310" max="13311" width="11.42578125" style="48"/>
    <col min="13312" max="13312" width="30.42578125" style="48" bestFit="1" customWidth="1"/>
    <col min="13313" max="13545" width="11.42578125" style="48"/>
    <col min="13546" max="13546" width="53.28515625" style="48" customWidth="1"/>
    <col min="13547" max="13547" width="7.5703125" style="48" customWidth="1"/>
    <col min="13548" max="13548" width="11.42578125" style="48"/>
    <col min="13549" max="13549" width="15.5703125" style="48" customWidth="1"/>
    <col min="13550" max="13551" width="11.42578125" style="48"/>
    <col min="13552" max="13552" width="65.42578125" style="48" bestFit="1" customWidth="1"/>
    <col min="13553" max="13553" width="9.85546875" style="48" bestFit="1" customWidth="1"/>
    <col min="13554" max="13554" width="17.85546875" style="48" customWidth="1"/>
    <col min="13555" max="13555" width="21.7109375" style="48" customWidth="1"/>
    <col min="13556" max="13556" width="18.5703125" style="48" customWidth="1"/>
    <col min="13557" max="13557" width="18.7109375" style="48" bestFit="1" customWidth="1"/>
    <col min="13558" max="13558" width="24.7109375" style="48" customWidth="1"/>
    <col min="13559" max="13559" width="17.5703125" style="48" bestFit="1" customWidth="1"/>
    <col min="13560" max="13560" width="18.85546875" style="48" customWidth="1"/>
    <col min="13561" max="13561" width="11.42578125" style="48"/>
    <col min="13562" max="13562" width="14.42578125" style="48" customWidth="1"/>
    <col min="13563" max="13563" width="18" style="48" customWidth="1"/>
    <col min="13564" max="13564" width="17.140625" style="48" bestFit="1" customWidth="1"/>
    <col min="13565" max="13565" width="26.7109375" style="48" bestFit="1" customWidth="1"/>
    <col min="13566" max="13567" width="11.42578125" style="48"/>
    <col min="13568" max="13568" width="30.42578125" style="48" bestFit="1" customWidth="1"/>
    <col min="13569" max="13801" width="11.42578125" style="48"/>
    <col min="13802" max="13802" width="53.28515625" style="48" customWidth="1"/>
    <col min="13803" max="13803" width="7.5703125" style="48" customWidth="1"/>
    <col min="13804" max="13804" width="11.42578125" style="48"/>
    <col min="13805" max="13805" width="15.5703125" style="48" customWidth="1"/>
    <col min="13806" max="13807" width="11.42578125" style="48"/>
    <col min="13808" max="13808" width="65.42578125" style="48" bestFit="1" customWidth="1"/>
    <col min="13809" max="13809" width="9.85546875" style="48" bestFit="1" customWidth="1"/>
    <col min="13810" max="13810" width="17.85546875" style="48" customWidth="1"/>
    <col min="13811" max="13811" width="21.7109375" style="48" customWidth="1"/>
    <col min="13812" max="13812" width="18.5703125" style="48" customWidth="1"/>
    <col min="13813" max="13813" width="18.7109375" style="48" bestFit="1" customWidth="1"/>
    <col min="13814" max="13814" width="24.7109375" style="48" customWidth="1"/>
    <col min="13815" max="13815" width="17.5703125" style="48" bestFit="1" customWidth="1"/>
    <col min="13816" max="13816" width="18.85546875" style="48" customWidth="1"/>
    <col min="13817" max="13817" width="11.42578125" style="48"/>
    <col min="13818" max="13818" width="14.42578125" style="48" customWidth="1"/>
    <col min="13819" max="13819" width="18" style="48" customWidth="1"/>
    <col min="13820" max="13820" width="17.140625" style="48" bestFit="1" customWidth="1"/>
    <col min="13821" max="13821" width="26.7109375" style="48" bestFit="1" customWidth="1"/>
    <col min="13822" max="13823" width="11.42578125" style="48"/>
    <col min="13824" max="13824" width="30.42578125" style="48" bestFit="1" customWidth="1"/>
    <col min="13825" max="14057" width="11.42578125" style="48"/>
    <col min="14058" max="14058" width="53.28515625" style="48" customWidth="1"/>
    <col min="14059" max="14059" width="7.5703125" style="48" customWidth="1"/>
    <col min="14060" max="14060" width="11.42578125" style="48"/>
    <col min="14061" max="14061" width="15.5703125" style="48" customWidth="1"/>
    <col min="14062" max="14063" width="11.42578125" style="48"/>
    <col min="14064" max="14064" width="65.42578125" style="48" bestFit="1" customWidth="1"/>
    <col min="14065" max="14065" width="9.85546875" style="48" bestFit="1" customWidth="1"/>
    <col min="14066" max="14066" width="17.85546875" style="48" customWidth="1"/>
    <col min="14067" max="14067" width="21.7109375" style="48" customWidth="1"/>
    <col min="14068" max="14068" width="18.5703125" style="48" customWidth="1"/>
    <col min="14069" max="14069" width="18.7109375" style="48" bestFit="1" customWidth="1"/>
    <col min="14070" max="14070" width="24.7109375" style="48" customWidth="1"/>
    <col min="14071" max="14071" width="17.5703125" style="48" bestFit="1" customWidth="1"/>
    <col min="14072" max="14072" width="18.85546875" style="48" customWidth="1"/>
    <col min="14073" max="14073" width="11.42578125" style="48"/>
    <col min="14074" max="14074" width="14.42578125" style="48" customWidth="1"/>
    <col min="14075" max="14075" width="18" style="48" customWidth="1"/>
    <col min="14076" max="14076" width="17.140625" style="48" bestFit="1" customWidth="1"/>
    <col min="14077" max="14077" width="26.7109375" style="48" bestFit="1" customWidth="1"/>
    <col min="14078" max="14079" width="11.42578125" style="48"/>
    <col min="14080" max="14080" width="30.42578125" style="48" bestFit="1" customWidth="1"/>
    <col min="14081" max="14313" width="11.42578125" style="48"/>
    <col min="14314" max="14314" width="53.28515625" style="48" customWidth="1"/>
    <col min="14315" max="14315" width="7.5703125" style="48" customWidth="1"/>
    <col min="14316" max="14316" width="11.42578125" style="48"/>
    <col min="14317" max="14317" width="15.5703125" style="48" customWidth="1"/>
    <col min="14318" max="14319" width="11.42578125" style="48"/>
    <col min="14320" max="14320" width="65.42578125" style="48" bestFit="1" customWidth="1"/>
    <col min="14321" max="14321" width="9.85546875" style="48" bestFit="1" customWidth="1"/>
    <col min="14322" max="14322" width="17.85546875" style="48" customWidth="1"/>
    <col min="14323" max="14323" width="21.7109375" style="48" customWidth="1"/>
    <col min="14324" max="14324" width="18.5703125" style="48" customWidth="1"/>
    <col min="14325" max="14325" width="18.7109375" style="48" bestFit="1" customWidth="1"/>
    <col min="14326" max="14326" width="24.7109375" style="48" customWidth="1"/>
    <col min="14327" max="14327" width="17.5703125" style="48" bestFit="1" customWidth="1"/>
    <col min="14328" max="14328" width="18.85546875" style="48" customWidth="1"/>
    <col min="14329" max="14329" width="11.42578125" style="48"/>
    <col min="14330" max="14330" width="14.42578125" style="48" customWidth="1"/>
    <col min="14331" max="14331" width="18" style="48" customWidth="1"/>
    <col min="14332" max="14332" width="17.140625" style="48" bestFit="1" customWidth="1"/>
    <col min="14333" max="14333" width="26.7109375" style="48" bestFit="1" customWidth="1"/>
    <col min="14334" max="14335" width="11.42578125" style="48"/>
    <col min="14336" max="14336" width="30.42578125" style="48" bestFit="1" customWidth="1"/>
    <col min="14337" max="14569" width="11.42578125" style="48"/>
    <col min="14570" max="14570" width="53.28515625" style="48" customWidth="1"/>
    <col min="14571" max="14571" width="7.5703125" style="48" customWidth="1"/>
    <col min="14572" max="14572" width="11.42578125" style="48"/>
    <col min="14573" max="14573" width="15.5703125" style="48" customWidth="1"/>
    <col min="14574" max="14575" width="11.42578125" style="48"/>
    <col min="14576" max="14576" width="65.42578125" style="48" bestFit="1" customWidth="1"/>
    <col min="14577" max="14577" width="9.85546875" style="48" bestFit="1" customWidth="1"/>
    <col min="14578" max="14578" width="17.85546875" style="48" customWidth="1"/>
    <col min="14579" max="14579" width="21.7109375" style="48" customWidth="1"/>
    <col min="14580" max="14580" width="18.5703125" style="48" customWidth="1"/>
    <col min="14581" max="14581" width="18.7109375" style="48" bestFit="1" customWidth="1"/>
    <col min="14582" max="14582" width="24.7109375" style="48" customWidth="1"/>
    <col min="14583" max="14583" width="17.5703125" style="48" bestFit="1" customWidth="1"/>
    <col min="14584" max="14584" width="18.85546875" style="48" customWidth="1"/>
    <col min="14585" max="14585" width="11.42578125" style="48"/>
    <col min="14586" max="14586" width="14.42578125" style="48" customWidth="1"/>
    <col min="14587" max="14587" width="18" style="48" customWidth="1"/>
    <col min="14588" max="14588" width="17.140625" style="48" bestFit="1" customWidth="1"/>
    <col min="14589" max="14589" width="26.7109375" style="48" bestFit="1" customWidth="1"/>
    <col min="14590" max="14591" width="11.42578125" style="48"/>
    <col min="14592" max="14592" width="30.42578125" style="48" bestFit="1" customWidth="1"/>
    <col min="14593" max="14825" width="11.42578125" style="48"/>
    <col min="14826" max="14826" width="53.28515625" style="48" customWidth="1"/>
    <col min="14827" max="14827" width="7.5703125" style="48" customWidth="1"/>
    <col min="14828" max="14828" width="11.42578125" style="48"/>
    <col min="14829" max="14829" width="15.5703125" style="48" customWidth="1"/>
    <col min="14830" max="14831" width="11.42578125" style="48"/>
    <col min="14832" max="14832" width="65.42578125" style="48" bestFit="1" customWidth="1"/>
    <col min="14833" max="14833" width="9.85546875" style="48" bestFit="1" customWidth="1"/>
    <col min="14834" max="14834" width="17.85546875" style="48" customWidth="1"/>
    <col min="14835" max="14835" width="21.7109375" style="48" customWidth="1"/>
    <col min="14836" max="14836" width="18.5703125" style="48" customWidth="1"/>
    <col min="14837" max="14837" width="18.7109375" style="48" bestFit="1" customWidth="1"/>
    <col min="14838" max="14838" width="24.7109375" style="48" customWidth="1"/>
    <col min="14839" max="14839" width="17.5703125" style="48" bestFit="1" customWidth="1"/>
    <col min="14840" max="14840" width="18.85546875" style="48" customWidth="1"/>
    <col min="14841" max="14841" width="11.42578125" style="48"/>
    <col min="14842" max="14842" width="14.42578125" style="48" customWidth="1"/>
    <col min="14843" max="14843" width="18" style="48" customWidth="1"/>
    <col min="14844" max="14844" width="17.140625" style="48" bestFit="1" customWidth="1"/>
    <col min="14845" max="14845" width="26.7109375" style="48" bestFit="1" customWidth="1"/>
    <col min="14846" max="14847" width="11.42578125" style="48"/>
    <col min="14848" max="14848" width="30.42578125" style="48" bestFit="1" customWidth="1"/>
    <col min="14849" max="15081" width="11.42578125" style="48"/>
    <col min="15082" max="15082" width="53.28515625" style="48" customWidth="1"/>
    <col min="15083" max="15083" width="7.5703125" style="48" customWidth="1"/>
    <col min="15084" max="15084" width="11.42578125" style="48"/>
    <col min="15085" max="15085" width="15.5703125" style="48" customWidth="1"/>
    <col min="15086" max="15087" width="11.42578125" style="48"/>
    <col min="15088" max="15088" width="65.42578125" style="48" bestFit="1" customWidth="1"/>
    <col min="15089" max="15089" width="9.85546875" style="48" bestFit="1" customWidth="1"/>
    <col min="15090" max="15090" width="17.85546875" style="48" customWidth="1"/>
    <col min="15091" max="15091" width="21.7109375" style="48" customWidth="1"/>
    <col min="15092" max="15092" width="18.5703125" style="48" customWidth="1"/>
    <col min="15093" max="15093" width="18.7109375" style="48" bestFit="1" customWidth="1"/>
    <col min="15094" max="15094" width="24.7109375" style="48" customWidth="1"/>
    <col min="15095" max="15095" width="17.5703125" style="48" bestFit="1" customWidth="1"/>
    <col min="15096" max="15096" width="18.85546875" style="48" customWidth="1"/>
    <col min="15097" max="15097" width="11.42578125" style="48"/>
    <col min="15098" max="15098" width="14.42578125" style="48" customWidth="1"/>
    <col min="15099" max="15099" width="18" style="48" customWidth="1"/>
    <col min="15100" max="15100" width="17.140625" style="48" bestFit="1" customWidth="1"/>
    <col min="15101" max="15101" width="26.7109375" style="48" bestFit="1" customWidth="1"/>
    <col min="15102" max="15103" width="11.42578125" style="48"/>
    <col min="15104" max="15104" width="30.42578125" style="48" bestFit="1" customWidth="1"/>
    <col min="15105" max="15337" width="11.42578125" style="48"/>
    <col min="15338" max="15338" width="53.28515625" style="48" customWidth="1"/>
    <col min="15339" max="15339" width="7.5703125" style="48" customWidth="1"/>
    <col min="15340" max="15340" width="11.42578125" style="48"/>
    <col min="15341" max="15341" width="15.5703125" style="48" customWidth="1"/>
    <col min="15342" max="15343" width="11.42578125" style="48"/>
    <col min="15344" max="15344" width="65.42578125" style="48" bestFit="1" customWidth="1"/>
    <col min="15345" max="15345" width="9.85546875" style="48" bestFit="1" customWidth="1"/>
    <col min="15346" max="15346" width="17.85546875" style="48" customWidth="1"/>
    <col min="15347" max="15347" width="21.7109375" style="48" customWidth="1"/>
    <col min="15348" max="15348" width="18.5703125" style="48" customWidth="1"/>
    <col min="15349" max="15349" width="18.7109375" style="48" bestFit="1" customWidth="1"/>
    <col min="15350" max="15350" width="24.7109375" style="48" customWidth="1"/>
    <col min="15351" max="15351" width="17.5703125" style="48" bestFit="1" customWidth="1"/>
    <col min="15352" max="15352" width="18.85546875" style="48" customWidth="1"/>
    <col min="15353" max="15353" width="11.42578125" style="48"/>
    <col min="15354" max="15354" width="14.42578125" style="48" customWidth="1"/>
    <col min="15355" max="15355" width="18" style="48" customWidth="1"/>
    <col min="15356" max="15356" width="17.140625" style="48" bestFit="1" customWidth="1"/>
    <col min="15357" max="15357" width="26.7109375" style="48" bestFit="1" customWidth="1"/>
    <col min="15358" max="15359" width="11.42578125" style="48"/>
    <col min="15360" max="15360" width="30.42578125" style="48" bestFit="1" customWidth="1"/>
    <col min="15361" max="15593" width="11.42578125" style="48"/>
    <col min="15594" max="15594" width="53.28515625" style="48" customWidth="1"/>
    <col min="15595" max="15595" width="7.5703125" style="48" customWidth="1"/>
    <col min="15596" max="15596" width="11.42578125" style="48"/>
    <col min="15597" max="15597" width="15.5703125" style="48" customWidth="1"/>
    <col min="15598" max="15599" width="11.42578125" style="48"/>
    <col min="15600" max="15600" width="65.42578125" style="48" bestFit="1" customWidth="1"/>
    <col min="15601" max="15601" width="9.85546875" style="48" bestFit="1" customWidth="1"/>
    <col min="15602" max="15602" width="17.85546875" style="48" customWidth="1"/>
    <col min="15603" max="15603" width="21.7109375" style="48" customWidth="1"/>
    <col min="15604" max="15604" width="18.5703125" style="48" customWidth="1"/>
    <col min="15605" max="15605" width="18.7109375" style="48" bestFit="1" customWidth="1"/>
    <col min="15606" max="15606" width="24.7109375" style="48" customWidth="1"/>
    <col min="15607" max="15607" width="17.5703125" style="48" bestFit="1" customWidth="1"/>
    <col min="15608" max="15608" width="18.85546875" style="48" customWidth="1"/>
    <col min="15609" max="15609" width="11.42578125" style="48"/>
    <col min="15610" max="15610" width="14.42578125" style="48" customWidth="1"/>
    <col min="15611" max="15611" width="18" style="48" customWidth="1"/>
    <col min="15612" max="15612" width="17.140625" style="48" bestFit="1" customWidth="1"/>
    <col min="15613" max="15613" width="26.7109375" style="48" bestFit="1" customWidth="1"/>
    <col min="15614" max="15615" width="11.42578125" style="48"/>
    <col min="15616" max="15616" width="30.42578125" style="48" bestFit="1" customWidth="1"/>
    <col min="15617" max="15849" width="11.42578125" style="48"/>
    <col min="15850" max="15850" width="53.28515625" style="48" customWidth="1"/>
    <col min="15851" max="15851" width="7.5703125" style="48" customWidth="1"/>
    <col min="15852" max="15852" width="11.42578125" style="48"/>
    <col min="15853" max="15853" width="15.5703125" style="48" customWidth="1"/>
    <col min="15854" max="15855" width="11.42578125" style="48"/>
    <col min="15856" max="15856" width="65.42578125" style="48" bestFit="1" customWidth="1"/>
    <col min="15857" max="15857" width="9.85546875" style="48" bestFit="1" customWidth="1"/>
    <col min="15858" max="15858" width="17.85546875" style="48" customWidth="1"/>
    <col min="15859" max="15859" width="21.7109375" style="48" customWidth="1"/>
    <col min="15860" max="15860" width="18.5703125" style="48" customWidth="1"/>
    <col min="15861" max="15861" width="18.7109375" style="48" bestFit="1" customWidth="1"/>
    <col min="15862" max="15862" width="24.7109375" style="48" customWidth="1"/>
    <col min="15863" max="15863" width="17.5703125" style="48" bestFit="1" customWidth="1"/>
    <col min="15864" max="15864" width="18.85546875" style="48" customWidth="1"/>
    <col min="15865" max="15865" width="11.42578125" style="48"/>
    <col min="15866" max="15866" width="14.42578125" style="48" customWidth="1"/>
    <col min="15867" max="15867" width="18" style="48" customWidth="1"/>
    <col min="15868" max="15868" width="17.140625" style="48" bestFit="1" customWidth="1"/>
    <col min="15869" max="15869" width="26.7109375" style="48" bestFit="1" customWidth="1"/>
    <col min="15870" max="15871" width="11.42578125" style="48"/>
    <col min="15872" max="15872" width="30.42578125" style="48" bestFit="1" customWidth="1"/>
    <col min="15873" max="16105" width="11.42578125" style="48"/>
    <col min="16106" max="16106" width="53.28515625" style="48" customWidth="1"/>
    <col min="16107" max="16107" width="7.5703125" style="48" customWidth="1"/>
    <col min="16108" max="16108" width="11.42578125" style="48"/>
    <col min="16109" max="16109" width="15.5703125" style="48" customWidth="1"/>
    <col min="16110" max="16111" width="11.42578125" style="48"/>
    <col min="16112" max="16112" width="65.42578125" style="48" bestFit="1" customWidth="1"/>
    <col min="16113" max="16113" width="9.85546875" style="48" bestFit="1" customWidth="1"/>
    <col min="16114" max="16114" width="17.85546875" style="48" customWidth="1"/>
    <col min="16115" max="16115" width="21.7109375" style="48" customWidth="1"/>
    <col min="16116" max="16116" width="18.5703125" style="48" customWidth="1"/>
    <col min="16117" max="16117" width="18.7109375" style="48" bestFit="1" customWidth="1"/>
    <col min="16118" max="16118" width="24.7109375" style="48" customWidth="1"/>
    <col min="16119" max="16119" width="17.5703125" style="48" bestFit="1" customWidth="1"/>
    <col min="16120" max="16120" width="18.85546875" style="48" customWidth="1"/>
    <col min="16121" max="16121" width="11.42578125" style="48"/>
    <col min="16122" max="16122" width="14.42578125" style="48" customWidth="1"/>
    <col min="16123" max="16123" width="18" style="48" customWidth="1"/>
    <col min="16124" max="16124" width="17.140625" style="48" bestFit="1" customWidth="1"/>
    <col min="16125" max="16125" width="26.7109375" style="48" bestFit="1" customWidth="1"/>
    <col min="16126" max="16127" width="11.42578125" style="48"/>
    <col min="16128" max="16128" width="30.42578125" style="48" bestFit="1" customWidth="1"/>
    <col min="16129" max="16384" width="11.42578125" style="48"/>
  </cols>
  <sheetData>
    <row r="1" spans="1:8">
      <c r="A1" s="372" t="s">
        <v>142</v>
      </c>
      <c r="B1" s="372"/>
      <c r="C1" s="372"/>
      <c r="D1" s="372"/>
      <c r="E1" s="372"/>
      <c r="F1" s="372"/>
      <c r="G1" s="372"/>
    </row>
    <row r="2" spans="1:8" ht="30" customHeight="1">
      <c r="A2" s="50" t="s">
        <v>95</v>
      </c>
      <c r="B2" s="50" t="s">
        <v>96</v>
      </c>
      <c r="C2" s="50" t="s">
        <v>89</v>
      </c>
      <c r="D2" s="50" t="s">
        <v>90</v>
      </c>
      <c r="E2" s="50" t="s">
        <v>91</v>
      </c>
      <c r="F2" s="50" t="s">
        <v>97</v>
      </c>
      <c r="G2" s="49" t="s">
        <v>98</v>
      </c>
    </row>
    <row r="3" spans="1:8" ht="33">
      <c r="A3" s="48" t="s">
        <v>99</v>
      </c>
      <c r="B3" s="51">
        <v>0.3</v>
      </c>
      <c r="C3" s="52">
        <v>1</v>
      </c>
      <c r="D3" s="52">
        <v>2</v>
      </c>
      <c r="E3" s="52">
        <v>3</v>
      </c>
      <c r="F3" s="52">
        <v>3</v>
      </c>
      <c r="G3" s="48" t="s">
        <v>139</v>
      </c>
    </row>
    <row r="4" spans="1:8">
      <c r="A4" s="48" t="s">
        <v>104</v>
      </c>
      <c r="B4" s="51">
        <v>0.25</v>
      </c>
      <c r="C4" s="52">
        <v>1</v>
      </c>
      <c r="F4" s="52">
        <v>3</v>
      </c>
      <c r="G4" s="48" t="s">
        <v>105</v>
      </c>
    </row>
    <row r="5" spans="1:8" ht="33">
      <c r="A5" s="48" t="s">
        <v>166</v>
      </c>
      <c r="B5" s="51">
        <v>0.25</v>
      </c>
      <c r="C5" s="52">
        <v>1</v>
      </c>
      <c r="E5" s="52">
        <v>3</v>
      </c>
      <c r="F5" s="52">
        <v>3</v>
      </c>
      <c r="G5" s="48" t="s">
        <v>140</v>
      </c>
    </row>
    <row r="6" spans="1:8" ht="33">
      <c r="A6" s="48" t="s">
        <v>108</v>
      </c>
      <c r="B6" s="51">
        <v>0.1</v>
      </c>
      <c r="C6" s="52">
        <v>1</v>
      </c>
      <c r="E6" s="52">
        <v>3</v>
      </c>
      <c r="F6" s="52">
        <v>3</v>
      </c>
      <c r="G6" s="48" t="s">
        <v>109</v>
      </c>
    </row>
    <row r="7" spans="1:8" ht="22.5" customHeight="1">
      <c r="A7" s="48" t="s">
        <v>93</v>
      </c>
      <c r="B7" s="51">
        <v>0.05</v>
      </c>
      <c r="C7" s="52">
        <v>1</v>
      </c>
      <c r="E7" s="52">
        <v>3</v>
      </c>
      <c r="F7" s="52">
        <v>3</v>
      </c>
      <c r="G7" s="48" t="s">
        <v>110</v>
      </c>
    </row>
    <row r="8" spans="1:8" ht="22.5" customHeight="1">
      <c r="A8" s="48" t="s">
        <v>111</v>
      </c>
      <c r="B8" s="51">
        <v>0.05</v>
      </c>
      <c r="C8" s="52">
        <v>1</v>
      </c>
      <c r="E8" s="52">
        <v>3</v>
      </c>
      <c r="F8" s="52">
        <v>3</v>
      </c>
      <c r="G8" s="48" t="s">
        <v>112</v>
      </c>
    </row>
    <row r="9" spans="1:8">
      <c r="A9" s="57" t="s">
        <v>113</v>
      </c>
      <c r="B9" s="58">
        <f>SUM(B3:B8)</f>
        <v>1</v>
      </c>
      <c r="C9" s="59">
        <f>+(C3*$B$3)+(C4*$B$4)+(C5*$B$5)+(C6*$B$6)+(C7*$B$7)+(C8*$B$8)</f>
        <v>1</v>
      </c>
      <c r="D9" s="59">
        <f>+(D3*$B$3)+(D4*$B$4)+(D5*$B$5)+(D6*$B$6)+(D7*$B$7)+(D8*$B$8)</f>
        <v>0.6</v>
      </c>
      <c r="E9" s="59">
        <f>+(E3*$B$3)+(E4*$B$4)+(E5*$B$5)+(E6*$B$6)+(E7*$B$7)+(E8*$B$8)</f>
        <v>2.25</v>
      </c>
      <c r="F9" s="59">
        <f>+(F3*$B$3)+(F4*$B$4)+(F5*$B$5)+(F6*$B$6)+(F7*$B$7)+(F8*$B$8)</f>
        <v>3</v>
      </c>
      <c r="G9" s="60"/>
    </row>
    <row r="11" spans="1:8" ht="31.5" customHeight="1">
      <c r="A11" s="371" t="s">
        <v>141</v>
      </c>
      <c r="B11" s="371"/>
      <c r="C11" s="371"/>
      <c r="D11" s="371"/>
      <c r="E11" s="371"/>
      <c r="F11" s="371"/>
      <c r="G11" s="371"/>
    </row>
    <row r="12" spans="1:8">
      <c r="A12" s="66" t="s">
        <v>159</v>
      </c>
      <c r="B12" s="374" t="s">
        <v>160</v>
      </c>
      <c r="C12" s="374"/>
      <c r="D12" s="374"/>
      <c r="E12" s="374"/>
      <c r="F12" s="65"/>
      <c r="G12" s="65"/>
      <c r="H12" s="65"/>
    </row>
    <row r="13" spans="1:8">
      <c r="A13" s="67" t="s">
        <v>161</v>
      </c>
      <c r="B13" s="375" t="s">
        <v>164</v>
      </c>
      <c r="C13" s="375"/>
      <c r="D13" s="375"/>
      <c r="E13" s="375"/>
      <c r="F13" s="65"/>
      <c r="G13" s="65"/>
      <c r="H13" s="65"/>
    </row>
    <row r="14" spans="1:8">
      <c r="A14" s="68" t="s">
        <v>162</v>
      </c>
      <c r="B14" s="376" t="s">
        <v>163</v>
      </c>
      <c r="C14" s="376"/>
      <c r="D14" s="376"/>
      <c r="E14" s="376"/>
      <c r="F14" s="65"/>
      <c r="G14" s="65"/>
      <c r="H14" s="65"/>
    </row>
    <row r="16" spans="1:8" ht="23.25" customHeight="1">
      <c r="A16" s="373" t="s">
        <v>143</v>
      </c>
      <c r="B16" s="373"/>
      <c r="C16" s="373"/>
      <c r="D16" s="373"/>
      <c r="E16" s="373"/>
      <c r="F16" s="373"/>
      <c r="G16" s="373"/>
    </row>
    <row r="17" spans="1:7">
      <c r="A17" s="49" t="s">
        <v>95</v>
      </c>
      <c r="B17" s="50" t="s">
        <v>96</v>
      </c>
      <c r="C17" s="50" t="s">
        <v>114</v>
      </c>
      <c r="D17" s="50" t="s">
        <v>90</v>
      </c>
      <c r="E17" s="50" t="s">
        <v>115</v>
      </c>
      <c r="F17" s="50" t="s">
        <v>167</v>
      </c>
      <c r="G17" s="49" t="s">
        <v>98</v>
      </c>
    </row>
    <row r="18" spans="1:7" ht="49.5">
      <c r="A18" s="48" t="s">
        <v>168</v>
      </c>
      <c r="B18" s="51">
        <v>0.2</v>
      </c>
      <c r="C18" s="52">
        <v>1</v>
      </c>
      <c r="D18" s="52">
        <v>2</v>
      </c>
      <c r="E18" s="52">
        <v>3</v>
      </c>
      <c r="F18" s="52">
        <v>3</v>
      </c>
      <c r="G18" s="48" t="s">
        <v>116</v>
      </c>
    </row>
    <row r="19" spans="1:7" ht="33">
      <c r="A19" s="48" t="s">
        <v>117</v>
      </c>
      <c r="B19" s="51">
        <v>0.6</v>
      </c>
      <c r="C19" s="52">
        <v>1</v>
      </c>
      <c r="D19" s="52">
        <v>2</v>
      </c>
      <c r="E19" s="52">
        <v>3</v>
      </c>
      <c r="F19" s="52">
        <v>3</v>
      </c>
      <c r="G19" s="48" t="s">
        <v>118</v>
      </c>
    </row>
    <row r="20" spans="1:7" ht="49.5">
      <c r="A20" s="48" t="s">
        <v>169</v>
      </c>
      <c r="B20" s="51">
        <v>0.2</v>
      </c>
      <c r="C20" s="52">
        <v>1</v>
      </c>
      <c r="E20" s="52">
        <v>3</v>
      </c>
      <c r="F20" s="52">
        <v>3</v>
      </c>
      <c r="G20" s="48" t="s">
        <v>119</v>
      </c>
    </row>
    <row r="21" spans="1:7">
      <c r="A21" s="53" t="s">
        <v>113</v>
      </c>
      <c r="B21" s="54">
        <f>SUM(B18:B20)</f>
        <v>1</v>
      </c>
      <c r="C21" s="55">
        <f>+(C18*$B$18)+(C19*$B$19)+(C20*$B$20)</f>
        <v>1</v>
      </c>
      <c r="D21" s="55">
        <f>+(D18*$B$18)+(D19*$B$19)+(D20*$B$20)</f>
        <v>1.6</v>
      </c>
      <c r="E21" s="55">
        <f>+(E18*$B$18)+(E19*$B$19)+(E20*$B$20)</f>
        <v>3</v>
      </c>
      <c r="F21" s="55">
        <f>+(F18*$B$18)+(F19*$B$19)+(F20*$B$20)</f>
        <v>3</v>
      </c>
      <c r="G21" s="56"/>
    </row>
    <row r="23" spans="1:7">
      <c r="A23" s="371" t="s">
        <v>120</v>
      </c>
      <c r="B23" s="371"/>
      <c r="C23" s="371"/>
      <c r="D23" s="371"/>
      <c r="E23" s="371"/>
      <c r="F23" s="371"/>
      <c r="G23" s="371"/>
    </row>
    <row r="24" spans="1:7">
      <c r="A24" s="377" t="s">
        <v>144</v>
      </c>
      <c r="B24" s="378"/>
      <c r="C24" s="378"/>
      <c r="D24" s="378"/>
      <c r="E24" s="378"/>
      <c r="F24" s="379"/>
    </row>
    <row r="25" spans="1:7" ht="28.5">
      <c r="A25" s="71" t="s">
        <v>95</v>
      </c>
      <c r="B25" s="72" t="s">
        <v>96</v>
      </c>
      <c r="C25" s="72" t="s">
        <v>121</v>
      </c>
      <c r="D25" s="72" t="s">
        <v>90</v>
      </c>
      <c r="E25" s="72" t="s">
        <v>122</v>
      </c>
      <c r="F25" s="73" t="s">
        <v>98</v>
      </c>
    </row>
    <row r="26" spans="1:7" ht="115.5">
      <c r="A26" s="74" t="s">
        <v>185</v>
      </c>
      <c r="B26" s="75">
        <v>0.2</v>
      </c>
      <c r="C26" s="76">
        <v>1</v>
      </c>
      <c r="D26" s="76">
        <v>2</v>
      </c>
      <c r="E26" s="76">
        <v>3</v>
      </c>
      <c r="F26" s="77" t="s">
        <v>186</v>
      </c>
    </row>
    <row r="27" spans="1:7" ht="82.5">
      <c r="A27" s="74" t="s">
        <v>187</v>
      </c>
      <c r="B27" s="75">
        <v>0.4</v>
      </c>
      <c r="C27" s="76">
        <v>1</v>
      </c>
      <c r="D27" s="76">
        <v>2</v>
      </c>
      <c r="E27" s="76">
        <v>3</v>
      </c>
      <c r="F27" s="77" t="s">
        <v>188</v>
      </c>
    </row>
    <row r="28" spans="1:7" ht="66">
      <c r="A28" s="74" t="s">
        <v>189</v>
      </c>
      <c r="B28" s="75">
        <v>0.4</v>
      </c>
      <c r="C28" s="76">
        <v>1</v>
      </c>
      <c r="D28" s="76">
        <v>2</v>
      </c>
      <c r="E28" s="76">
        <v>3</v>
      </c>
      <c r="F28" s="77" t="s">
        <v>190</v>
      </c>
    </row>
    <row r="29" spans="1:7">
      <c r="A29" s="78" t="s">
        <v>113</v>
      </c>
      <c r="B29" s="79">
        <f>SUM(B26:B28)</f>
        <v>1</v>
      </c>
      <c r="C29" s="80">
        <f>C26*$B$31+C27*$B427+C28*$B$33</f>
        <v>0</v>
      </c>
      <c r="D29" s="80">
        <f>D26*$B$31+D27*$B427+D28*$B$33</f>
        <v>0</v>
      </c>
      <c r="E29" s="80">
        <f>E26*$B$31+E27*$B427+E28*$B$33</f>
        <v>0</v>
      </c>
      <c r="F29" s="81"/>
    </row>
    <row r="30" spans="1:7">
      <c r="A30" s="371"/>
      <c r="B30" s="371"/>
      <c r="C30" s="371"/>
      <c r="D30" s="371"/>
      <c r="E30" s="371"/>
      <c r="F30" s="371"/>
    </row>
  </sheetData>
  <mergeCells count="9">
    <mergeCell ref="A30:F30"/>
    <mergeCell ref="A1:G1"/>
    <mergeCell ref="A11:G11"/>
    <mergeCell ref="A16:G16"/>
    <mergeCell ref="A23:G23"/>
    <mergeCell ref="B12:E12"/>
    <mergeCell ref="B13:E13"/>
    <mergeCell ref="B14:E14"/>
    <mergeCell ref="A24:F2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6"/>
  <sheetViews>
    <sheetView topLeftCell="A6" workbookViewId="0">
      <selection activeCell="I11" sqref="I11"/>
    </sheetView>
  </sheetViews>
  <sheetFormatPr baseColWidth="10" defaultColWidth="11.42578125" defaultRowHeight="15"/>
  <cols>
    <col min="1" max="2" width="11.42578125" style="151"/>
    <col min="3" max="3" width="4" style="151" bestFit="1" customWidth="1"/>
    <col min="4" max="4" width="6" style="151" bestFit="1" customWidth="1"/>
    <col min="5" max="5" width="4" style="151" bestFit="1" customWidth="1"/>
    <col min="6" max="6" width="3.42578125" style="151" bestFit="1" customWidth="1"/>
    <col min="7" max="12" width="11.42578125" style="165"/>
    <col min="13" max="13" width="11.42578125" style="151"/>
    <col min="14" max="18" width="11.42578125" style="165"/>
    <col min="19" max="19" width="11.42578125" style="151"/>
    <col min="20" max="16384" width="11.42578125" style="165"/>
  </cols>
  <sheetData>
    <row r="1" spans="2:18" s="151" customFormat="1" ht="15.75" thickBot="1"/>
    <row r="2" spans="2:18" ht="36">
      <c r="B2" s="380" t="s">
        <v>237</v>
      </c>
      <c r="C2" s="152" t="s">
        <v>238</v>
      </c>
      <c r="D2" s="153" t="s">
        <v>239</v>
      </c>
      <c r="E2" s="153" t="s">
        <v>240</v>
      </c>
      <c r="F2" s="154" t="s">
        <v>241</v>
      </c>
      <c r="G2" s="155">
        <v>5</v>
      </c>
      <c r="H2" s="156">
        <f t="shared" ref="H2:L6" si="0">$G2*H$7</f>
        <v>5</v>
      </c>
      <c r="I2" s="157">
        <f t="shared" si="0"/>
        <v>10</v>
      </c>
      <c r="J2" s="158">
        <f t="shared" si="0"/>
        <v>15</v>
      </c>
      <c r="K2" s="159">
        <f t="shared" si="0"/>
        <v>20</v>
      </c>
      <c r="L2" s="160">
        <f t="shared" si="0"/>
        <v>25</v>
      </c>
      <c r="N2" s="390" t="s">
        <v>242</v>
      </c>
      <c r="O2" s="161" t="s">
        <v>243</v>
      </c>
      <c r="P2" s="162" t="s">
        <v>244</v>
      </c>
      <c r="Q2" s="163" t="s">
        <v>245</v>
      </c>
      <c r="R2" s="164"/>
    </row>
    <row r="3" spans="2:18" ht="36.75">
      <c r="B3" s="381"/>
      <c r="C3" s="166" t="s">
        <v>246</v>
      </c>
      <c r="D3" s="167" t="s">
        <v>247</v>
      </c>
      <c r="E3" s="167" t="s">
        <v>248</v>
      </c>
      <c r="F3" s="168" t="s">
        <v>249</v>
      </c>
      <c r="G3" s="169">
        <v>4</v>
      </c>
      <c r="H3" s="170">
        <f t="shared" si="0"/>
        <v>4</v>
      </c>
      <c r="I3" s="171">
        <f t="shared" si="0"/>
        <v>8</v>
      </c>
      <c r="J3" s="172">
        <f t="shared" si="0"/>
        <v>12</v>
      </c>
      <c r="K3" s="172">
        <f t="shared" si="0"/>
        <v>16</v>
      </c>
      <c r="L3" s="173">
        <f t="shared" si="0"/>
        <v>20</v>
      </c>
      <c r="N3" s="391"/>
      <c r="O3" s="174" t="s">
        <v>250</v>
      </c>
      <c r="P3" s="175" t="s">
        <v>251</v>
      </c>
      <c r="Q3" s="176" t="s">
        <v>252</v>
      </c>
      <c r="R3" s="177"/>
    </row>
    <row r="4" spans="2:18" ht="39">
      <c r="B4" s="381"/>
      <c r="C4" s="166" t="s">
        <v>253</v>
      </c>
      <c r="D4" s="167" t="s">
        <v>254</v>
      </c>
      <c r="E4" s="167" t="s">
        <v>255</v>
      </c>
      <c r="F4" s="168" t="s">
        <v>256</v>
      </c>
      <c r="G4" s="171">
        <v>3</v>
      </c>
      <c r="H4" s="170">
        <f t="shared" si="0"/>
        <v>3</v>
      </c>
      <c r="I4" s="171">
        <f t="shared" si="0"/>
        <v>6</v>
      </c>
      <c r="J4" s="171">
        <f t="shared" si="0"/>
        <v>9</v>
      </c>
      <c r="K4" s="172">
        <f t="shared" si="0"/>
        <v>12</v>
      </c>
      <c r="L4" s="178">
        <f t="shared" si="0"/>
        <v>15</v>
      </c>
      <c r="N4" s="391"/>
      <c r="O4" s="179" t="s">
        <v>257</v>
      </c>
      <c r="P4" s="180" t="s">
        <v>197</v>
      </c>
      <c r="Q4" s="181" t="s">
        <v>258</v>
      </c>
      <c r="R4" s="182"/>
    </row>
    <row r="5" spans="2:18" ht="34.5">
      <c r="B5" s="381"/>
      <c r="C5" s="166" t="s">
        <v>259</v>
      </c>
      <c r="D5" s="167" t="s">
        <v>260</v>
      </c>
      <c r="E5" s="167" t="s">
        <v>261</v>
      </c>
      <c r="F5" s="168" t="s">
        <v>262</v>
      </c>
      <c r="G5" s="170">
        <v>2</v>
      </c>
      <c r="H5" s="183">
        <f t="shared" si="0"/>
        <v>2</v>
      </c>
      <c r="I5" s="184">
        <f t="shared" si="0"/>
        <v>4</v>
      </c>
      <c r="J5" s="171">
        <f t="shared" si="0"/>
        <v>6</v>
      </c>
      <c r="K5" s="171">
        <f t="shared" si="0"/>
        <v>8</v>
      </c>
      <c r="L5" s="185">
        <f t="shared" si="0"/>
        <v>10</v>
      </c>
      <c r="N5" s="391"/>
      <c r="O5" s="186" t="s">
        <v>263</v>
      </c>
      <c r="P5" s="187" t="s">
        <v>264</v>
      </c>
      <c r="Q5" s="188" t="s">
        <v>198</v>
      </c>
      <c r="R5" s="189"/>
    </row>
    <row r="6" spans="2:18" ht="40.5" thickBot="1">
      <c r="B6" s="381"/>
      <c r="C6" s="190" t="s">
        <v>260</v>
      </c>
      <c r="D6" s="191" t="s">
        <v>248</v>
      </c>
      <c r="E6" s="191" t="s">
        <v>265</v>
      </c>
      <c r="F6" s="192" t="s">
        <v>266</v>
      </c>
      <c r="G6" s="193">
        <v>1</v>
      </c>
      <c r="H6" s="183">
        <f t="shared" si="0"/>
        <v>1</v>
      </c>
      <c r="I6" s="194">
        <f t="shared" si="0"/>
        <v>2</v>
      </c>
      <c r="J6" s="184">
        <f t="shared" si="0"/>
        <v>3</v>
      </c>
      <c r="K6" s="184">
        <f t="shared" si="0"/>
        <v>4</v>
      </c>
      <c r="L6" s="185">
        <f t="shared" si="0"/>
        <v>5</v>
      </c>
      <c r="N6" s="392"/>
      <c r="O6" s="195" t="s">
        <v>267</v>
      </c>
      <c r="P6" s="196" t="s">
        <v>268</v>
      </c>
      <c r="Q6" s="197" t="s">
        <v>269</v>
      </c>
      <c r="R6" s="198"/>
    </row>
    <row r="7" spans="2:18" s="151" customFormat="1" ht="65.25" thickBot="1">
      <c r="B7" s="382"/>
      <c r="C7" s="199" t="s">
        <v>270</v>
      </c>
      <c r="D7" s="200" t="s">
        <v>108</v>
      </c>
      <c r="E7" s="200" t="s">
        <v>225</v>
      </c>
      <c r="F7" s="201"/>
      <c r="G7" s="202"/>
      <c r="H7" s="203">
        <v>1</v>
      </c>
      <c r="I7" s="204">
        <v>2</v>
      </c>
      <c r="J7" s="205">
        <v>3</v>
      </c>
      <c r="K7" s="206">
        <v>4</v>
      </c>
      <c r="L7" s="207">
        <v>5</v>
      </c>
      <c r="N7" s="393" t="s">
        <v>271</v>
      </c>
      <c r="O7" s="394"/>
      <c r="P7" s="394"/>
      <c r="Q7" s="394"/>
      <c r="R7" s="395"/>
    </row>
    <row r="8" spans="2:18" s="151" customFormat="1" ht="16.5">
      <c r="B8" s="208"/>
      <c r="C8" s="208"/>
      <c r="D8" s="208"/>
      <c r="E8" s="208"/>
      <c r="F8" s="208"/>
      <c r="G8" s="209" t="s">
        <v>272</v>
      </c>
      <c r="H8" s="210" t="s">
        <v>273</v>
      </c>
      <c r="I8" s="211" t="s">
        <v>274</v>
      </c>
      <c r="J8" s="211" t="s">
        <v>275</v>
      </c>
      <c r="K8" s="211" t="s">
        <v>276</v>
      </c>
      <c r="L8" s="212" t="s">
        <v>277</v>
      </c>
    </row>
    <row r="9" spans="2:18" s="151" customFormat="1" ht="16.5">
      <c r="B9" s="208"/>
      <c r="C9" s="208"/>
      <c r="D9" s="208"/>
      <c r="E9" s="208"/>
      <c r="F9" s="208"/>
      <c r="G9" s="213" t="s">
        <v>138</v>
      </c>
      <c r="H9" s="214" t="s">
        <v>269</v>
      </c>
      <c r="I9" s="215" t="s">
        <v>278</v>
      </c>
      <c r="J9" s="215" t="s">
        <v>279</v>
      </c>
      <c r="K9" s="215" t="s">
        <v>280</v>
      </c>
      <c r="L9" s="216" t="s">
        <v>281</v>
      </c>
    </row>
    <row r="10" spans="2:18" s="151" customFormat="1" ht="16.5">
      <c r="B10" s="208"/>
      <c r="C10" s="208"/>
      <c r="D10" s="208"/>
      <c r="E10" s="208"/>
      <c r="F10" s="208"/>
      <c r="G10" s="213" t="s">
        <v>13</v>
      </c>
      <c r="H10" s="214" t="s">
        <v>282</v>
      </c>
      <c r="I10" s="215" t="s">
        <v>283</v>
      </c>
      <c r="J10" s="215" t="s">
        <v>284</v>
      </c>
      <c r="K10" s="215" t="s">
        <v>285</v>
      </c>
      <c r="L10" s="216" t="s">
        <v>286</v>
      </c>
    </row>
    <row r="11" spans="2:18" s="151" customFormat="1" ht="17.25" thickBot="1">
      <c r="B11" s="208"/>
      <c r="C11" s="208"/>
      <c r="D11" s="208"/>
      <c r="E11" s="208"/>
      <c r="F11" s="208"/>
      <c r="G11" s="217"/>
      <c r="H11" s="218" t="s">
        <v>287</v>
      </c>
      <c r="I11" s="219" t="s">
        <v>198</v>
      </c>
      <c r="J11" s="219" t="s">
        <v>197</v>
      </c>
      <c r="K11" s="219" t="s">
        <v>252</v>
      </c>
      <c r="L11" s="220" t="s">
        <v>245</v>
      </c>
    </row>
    <row r="12" spans="2:18" s="151" customFormat="1" ht="18.75" thickBot="1">
      <c r="B12" s="208"/>
      <c r="C12" s="208"/>
      <c r="D12" s="208"/>
      <c r="E12" s="208"/>
      <c r="F12" s="208"/>
      <c r="G12" s="396" t="s">
        <v>288</v>
      </c>
      <c r="H12" s="397"/>
      <c r="I12" s="397"/>
      <c r="J12" s="397"/>
      <c r="K12" s="397"/>
      <c r="L12" s="398"/>
    </row>
    <row r="13" spans="2:18" s="151" customFormat="1" ht="13.5" customHeight="1"/>
    <row r="14" spans="2:18" ht="15.75" thickBot="1">
      <c r="G14" s="151"/>
      <c r="H14" s="151"/>
      <c r="I14" s="151"/>
      <c r="J14" s="151"/>
      <c r="K14" s="151"/>
      <c r="L14" s="151"/>
      <c r="N14" s="151"/>
      <c r="O14" s="151"/>
      <c r="P14" s="151"/>
      <c r="Q14" s="151"/>
      <c r="R14" s="151"/>
    </row>
    <row r="15" spans="2:18" ht="18">
      <c r="G15" s="380" t="s">
        <v>289</v>
      </c>
      <c r="H15" s="155">
        <v>5</v>
      </c>
      <c r="I15" s="162" t="s">
        <v>238</v>
      </c>
      <c r="J15" s="162" t="s">
        <v>239</v>
      </c>
      <c r="K15" s="162" t="s">
        <v>240</v>
      </c>
      <c r="L15" s="162" t="s">
        <v>241</v>
      </c>
      <c r="M15" s="383" t="s">
        <v>290</v>
      </c>
      <c r="N15" s="383"/>
      <c r="O15" s="383"/>
      <c r="P15" s="383"/>
      <c r="Q15" s="383"/>
      <c r="R15" s="384"/>
    </row>
    <row r="16" spans="2:18" ht="18">
      <c r="G16" s="381"/>
      <c r="H16" s="169">
        <v>4</v>
      </c>
      <c r="I16" s="175" t="s">
        <v>246</v>
      </c>
      <c r="J16" s="175" t="s">
        <v>247</v>
      </c>
      <c r="K16" s="175" t="s">
        <v>248</v>
      </c>
      <c r="L16" s="175" t="s">
        <v>249</v>
      </c>
      <c r="M16" s="385" t="s">
        <v>291</v>
      </c>
      <c r="N16" s="385"/>
      <c r="O16" s="385"/>
      <c r="P16" s="385"/>
      <c r="Q16" s="385"/>
      <c r="R16" s="385"/>
    </row>
    <row r="17" spans="7:18" ht="18">
      <c r="G17" s="381"/>
      <c r="H17" s="179" t="s">
        <v>292</v>
      </c>
      <c r="I17" s="180" t="s">
        <v>253</v>
      </c>
      <c r="J17" s="180" t="s">
        <v>254</v>
      </c>
      <c r="K17" s="180" t="s">
        <v>255</v>
      </c>
      <c r="L17" s="180" t="s">
        <v>256</v>
      </c>
      <c r="M17" s="386" t="s">
        <v>293</v>
      </c>
      <c r="N17" s="386"/>
      <c r="O17" s="386"/>
      <c r="P17" s="386"/>
      <c r="Q17" s="386"/>
      <c r="R17" s="386"/>
    </row>
    <row r="18" spans="7:18" ht="18">
      <c r="G18" s="381"/>
      <c r="H18" s="170">
        <v>2</v>
      </c>
      <c r="I18" s="187" t="s">
        <v>259</v>
      </c>
      <c r="J18" s="187" t="s">
        <v>260</v>
      </c>
      <c r="K18" s="187" t="s">
        <v>261</v>
      </c>
      <c r="L18" s="187" t="s">
        <v>262</v>
      </c>
      <c r="M18" s="387" t="s">
        <v>294</v>
      </c>
      <c r="N18" s="387"/>
      <c r="O18" s="387"/>
      <c r="P18" s="387"/>
      <c r="Q18" s="387"/>
      <c r="R18" s="387"/>
    </row>
    <row r="19" spans="7:18" ht="18.75" thickBot="1">
      <c r="G19" s="382"/>
      <c r="H19" s="193">
        <v>1</v>
      </c>
      <c r="I19" s="196" t="s">
        <v>260</v>
      </c>
      <c r="J19" s="196" t="s">
        <v>248</v>
      </c>
      <c r="K19" s="196" t="s">
        <v>265</v>
      </c>
      <c r="L19" s="196" t="s">
        <v>266</v>
      </c>
      <c r="M19" s="388" t="s">
        <v>295</v>
      </c>
      <c r="N19" s="388"/>
      <c r="O19" s="388"/>
      <c r="P19" s="388"/>
      <c r="Q19" s="388"/>
      <c r="R19" s="389"/>
    </row>
    <row r="20" spans="7:18" ht="15.75" thickBot="1">
      <c r="G20" s="151"/>
      <c r="H20" s="151"/>
      <c r="I20" s="151"/>
      <c r="J20" s="151"/>
      <c r="K20" s="151"/>
      <c r="L20" s="151"/>
      <c r="N20" s="151"/>
      <c r="O20" s="151"/>
      <c r="P20" s="151"/>
      <c r="Q20" s="151"/>
      <c r="R20" s="151"/>
    </row>
    <row r="21" spans="7:18" ht="18">
      <c r="G21" s="380" t="s">
        <v>296</v>
      </c>
      <c r="H21" s="155">
        <v>5</v>
      </c>
      <c r="I21" s="162" t="s">
        <v>277</v>
      </c>
      <c r="J21" s="162" t="s">
        <v>281</v>
      </c>
      <c r="K21" s="162" t="s">
        <v>286</v>
      </c>
      <c r="L21" s="162" t="s">
        <v>245</v>
      </c>
      <c r="M21" s="383" t="s">
        <v>297</v>
      </c>
      <c r="N21" s="383"/>
      <c r="O21" s="383"/>
      <c r="P21" s="383"/>
      <c r="Q21" s="383"/>
      <c r="R21" s="384"/>
    </row>
    <row r="22" spans="7:18" ht="18">
      <c r="G22" s="381"/>
      <c r="H22" s="169">
        <v>4</v>
      </c>
      <c r="I22" s="175" t="s">
        <v>276</v>
      </c>
      <c r="J22" s="175" t="s">
        <v>280</v>
      </c>
      <c r="K22" s="175" t="s">
        <v>285</v>
      </c>
      <c r="L22" s="175" t="s">
        <v>252</v>
      </c>
      <c r="M22" s="385" t="s">
        <v>298</v>
      </c>
      <c r="N22" s="385"/>
      <c r="O22" s="385"/>
      <c r="P22" s="385"/>
      <c r="Q22" s="385"/>
      <c r="R22" s="385"/>
    </row>
    <row r="23" spans="7:18" ht="18">
      <c r="G23" s="381"/>
      <c r="H23" s="179" t="s">
        <v>292</v>
      </c>
      <c r="I23" s="180" t="s">
        <v>275</v>
      </c>
      <c r="J23" s="180" t="s">
        <v>279</v>
      </c>
      <c r="K23" s="180" t="s">
        <v>284</v>
      </c>
      <c r="L23" s="180" t="s">
        <v>197</v>
      </c>
      <c r="M23" s="386" t="s">
        <v>299</v>
      </c>
      <c r="N23" s="386"/>
      <c r="O23" s="386"/>
      <c r="P23" s="386"/>
      <c r="Q23" s="386"/>
      <c r="R23" s="386"/>
    </row>
    <row r="24" spans="7:18" ht="18">
      <c r="G24" s="381"/>
      <c r="H24" s="170">
        <v>2</v>
      </c>
      <c r="I24" s="187" t="s">
        <v>274</v>
      </c>
      <c r="J24" s="187" t="s">
        <v>278</v>
      </c>
      <c r="K24" s="187" t="s">
        <v>283</v>
      </c>
      <c r="L24" s="187" t="s">
        <v>198</v>
      </c>
      <c r="M24" s="387" t="s">
        <v>300</v>
      </c>
      <c r="N24" s="387"/>
      <c r="O24" s="387"/>
      <c r="P24" s="387"/>
      <c r="Q24" s="387"/>
      <c r="R24" s="387"/>
    </row>
    <row r="25" spans="7:18" ht="18.75" thickBot="1">
      <c r="G25" s="382"/>
      <c r="H25" s="193">
        <v>1</v>
      </c>
      <c r="I25" s="196" t="s">
        <v>273</v>
      </c>
      <c r="J25" s="196" t="s">
        <v>269</v>
      </c>
      <c r="K25" s="196" t="s">
        <v>282</v>
      </c>
      <c r="L25" s="196" t="s">
        <v>287</v>
      </c>
      <c r="M25" s="388" t="s">
        <v>301</v>
      </c>
      <c r="N25" s="388"/>
      <c r="O25" s="388"/>
      <c r="P25" s="388"/>
      <c r="Q25" s="388"/>
      <c r="R25" s="389"/>
    </row>
    <row r="26" spans="7:18" ht="40.5" customHeight="1">
      <c r="G26" s="151"/>
      <c r="H26" s="151"/>
      <c r="I26" s="151"/>
      <c r="J26" s="151"/>
      <c r="K26" s="151"/>
      <c r="L26" s="151"/>
      <c r="N26" s="151"/>
      <c r="O26" s="151"/>
      <c r="P26" s="151"/>
      <c r="Q26" s="151"/>
      <c r="R26" s="151"/>
    </row>
  </sheetData>
  <mergeCells count="16">
    <mergeCell ref="B2:B7"/>
    <mergeCell ref="N2:N6"/>
    <mergeCell ref="N7:R7"/>
    <mergeCell ref="G12:L12"/>
    <mergeCell ref="G15:G19"/>
    <mergeCell ref="M15:R15"/>
    <mergeCell ref="M16:R16"/>
    <mergeCell ref="M17:R17"/>
    <mergeCell ref="M18:R18"/>
    <mergeCell ref="M19:R19"/>
    <mergeCell ref="G21:G25"/>
    <mergeCell ref="M21:R21"/>
    <mergeCell ref="M22:R22"/>
    <mergeCell ref="M23:R23"/>
    <mergeCell ref="M24:R24"/>
    <mergeCell ref="M25:R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A1:T42"/>
  <sheetViews>
    <sheetView topLeftCell="C4" zoomScale="80" zoomScaleNormal="80" workbookViewId="0">
      <selection activeCell="F18" sqref="F18:F19"/>
    </sheetView>
  </sheetViews>
  <sheetFormatPr baseColWidth="10" defaultRowHeight="15"/>
  <cols>
    <col min="1" max="1" width="19.140625" style="3" customWidth="1"/>
    <col min="2" max="2" width="29.42578125" style="3" customWidth="1"/>
    <col min="3" max="3" width="18.28515625" style="3" customWidth="1"/>
    <col min="4" max="4" width="17.28515625" style="3" customWidth="1"/>
    <col min="5" max="5" width="13.7109375" style="3" customWidth="1"/>
    <col min="6" max="6" width="31.28515625" style="3" customWidth="1"/>
    <col min="7" max="7" width="10.85546875" style="3" customWidth="1"/>
    <col min="8" max="8" width="24.5703125" style="3" customWidth="1"/>
    <col min="9" max="9" width="19.28515625" style="3" customWidth="1"/>
    <col min="10" max="10" width="18.5703125" style="3" customWidth="1"/>
    <col min="11" max="11" width="24.42578125" style="3" customWidth="1"/>
    <col min="12" max="12" width="18.28515625" style="3" customWidth="1"/>
    <col min="13" max="13" width="15.28515625" style="3" customWidth="1"/>
    <col min="14" max="14" width="15.7109375" style="3" customWidth="1"/>
    <col min="15" max="15" width="19.7109375" style="3" customWidth="1"/>
    <col min="16" max="17" width="13.42578125" style="3" customWidth="1"/>
    <col min="18" max="18" width="16" style="3" customWidth="1"/>
    <col min="19" max="19" width="18.42578125" style="3" customWidth="1"/>
    <col min="20" max="20" width="15" style="3" customWidth="1"/>
    <col min="21" max="256" width="11.42578125" style="3"/>
    <col min="257" max="257" width="19.140625" style="3" customWidth="1"/>
    <col min="258" max="258" width="29.42578125" style="3" customWidth="1"/>
    <col min="259" max="259" width="18.28515625" style="3" customWidth="1"/>
    <col min="260" max="260" width="17.28515625" style="3" customWidth="1"/>
    <col min="261" max="261" width="12.7109375" style="3" customWidth="1"/>
    <col min="262" max="262" width="15.28515625" style="3" customWidth="1"/>
    <col min="263" max="263" width="16.140625" style="3" customWidth="1"/>
    <col min="264" max="512" width="11.42578125" style="3"/>
    <col min="513" max="513" width="19.140625" style="3" customWidth="1"/>
    <col min="514" max="514" width="29.42578125" style="3" customWidth="1"/>
    <col min="515" max="515" width="18.28515625" style="3" customWidth="1"/>
    <col min="516" max="516" width="17.28515625" style="3" customWidth="1"/>
    <col min="517" max="517" width="12.7109375" style="3" customWidth="1"/>
    <col min="518" max="518" width="15.28515625" style="3" customWidth="1"/>
    <col min="519" max="519" width="16.140625" style="3" customWidth="1"/>
    <col min="520" max="768" width="11.42578125" style="3"/>
    <col min="769" max="769" width="19.140625" style="3" customWidth="1"/>
    <col min="770" max="770" width="29.42578125" style="3" customWidth="1"/>
    <col min="771" max="771" width="18.28515625" style="3" customWidth="1"/>
    <col min="772" max="772" width="17.28515625" style="3" customWidth="1"/>
    <col min="773" max="773" width="12.7109375" style="3" customWidth="1"/>
    <col min="774" max="774" width="15.28515625" style="3" customWidth="1"/>
    <col min="775" max="775" width="16.140625" style="3" customWidth="1"/>
    <col min="776" max="1024" width="11.42578125" style="3"/>
    <col min="1025" max="1025" width="19.140625" style="3" customWidth="1"/>
    <col min="1026" max="1026" width="29.42578125" style="3" customWidth="1"/>
    <col min="1027" max="1027" width="18.28515625" style="3" customWidth="1"/>
    <col min="1028" max="1028" width="17.28515625" style="3" customWidth="1"/>
    <col min="1029" max="1029" width="12.7109375" style="3" customWidth="1"/>
    <col min="1030" max="1030" width="15.28515625" style="3" customWidth="1"/>
    <col min="1031" max="1031" width="16.140625" style="3" customWidth="1"/>
    <col min="1032" max="1280" width="11.42578125" style="3"/>
    <col min="1281" max="1281" width="19.140625" style="3" customWidth="1"/>
    <col min="1282" max="1282" width="29.42578125" style="3" customWidth="1"/>
    <col min="1283" max="1283" width="18.28515625" style="3" customWidth="1"/>
    <col min="1284" max="1284" width="17.28515625" style="3" customWidth="1"/>
    <col min="1285" max="1285" width="12.7109375" style="3" customWidth="1"/>
    <col min="1286" max="1286" width="15.28515625" style="3" customWidth="1"/>
    <col min="1287" max="1287" width="16.140625" style="3" customWidth="1"/>
    <col min="1288" max="1536" width="11.42578125" style="3"/>
    <col min="1537" max="1537" width="19.140625" style="3" customWidth="1"/>
    <col min="1538" max="1538" width="29.42578125" style="3" customWidth="1"/>
    <col min="1539" max="1539" width="18.28515625" style="3" customWidth="1"/>
    <col min="1540" max="1540" width="17.28515625" style="3" customWidth="1"/>
    <col min="1541" max="1541" width="12.7109375" style="3" customWidth="1"/>
    <col min="1542" max="1542" width="15.28515625" style="3" customWidth="1"/>
    <col min="1543" max="1543" width="16.140625" style="3" customWidth="1"/>
    <col min="1544" max="1792" width="11.42578125" style="3"/>
    <col min="1793" max="1793" width="19.140625" style="3" customWidth="1"/>
    <col min="1794" max="1794" width="29.42578125" style="3" customWidth="1"/>
    <col min="1795" max="1795" width="18.28515625" style="3" customWidth="1"/>
    <col min="1796" max="1796" width="17.28515625" style="3" customWidth="1"/>
    <col min="1797" max="1797" width="12.7109375" style="3" customWidth="1"/>
    <col min="1798" max="1798" width="15.28515625" style="3" customWidth="1"/>
    <col min="1799" max="1799" width="16.140625" style="3" customWidth="1"/>
    <col min="1800" max="2048" width="11.42578125" style="3"/>
    <col min="2049" max="2049" width="19.140625" style="3" customWidth="1"/>
    <col min="2050" max="2050" width="29.42578125" style="3" customWidth="1"/>
    <col min="2051" max="2051" width="18.28515625" style="3" customWidth="1"/>
    <col min="2052" max="2052" width="17.28515625" style="3" customWidth="1"/>
    <col min="2053" max="2053" width="12.7109375" style="3" customWidth="1"/>
    <col min="2054" max="2054" width="15.28515625" style="3" customWidth="1"/>
    <col min="2055" max="2055" width="16.140625" style="3" customWidth="1"/>
    <col min="2056" max="2304" width="11.42578125" style="3"/>
    <col min="2305" max="2305" width="19.140625" style="3" customWidth="1"/>
    <col min="2306" max="2306" width="29.42578125" style="3" customWidth="1"/>
    <col min="2307" max="2307" width="18.28515625" style="3" customWidth="1"/>
    <col min="2308" max="2308" width="17.28515625" style="3" customWidth="1"/>
    <col min="2309" max="2309" width="12.7109375" style="3" customWidth="1"/>
    <col min="2310" max="2310" width="15.28515625" style="3" customWidth="1"/>
    <col min="2311" max="2311" width="16.140625" style="3" customWidth="1"/>
    <col min="2312" max="2560" width="11.42578125" style="3"/>
    <col min="2561" max="2561" width="19.140625" style="3" customWidth="1"/>
    <col min="2562" max="2562" width="29.42578125" style="3" customWidth="1"/>
    <col min="2563" max="2563" width="18.28515625" style="3" customWidth="1"/>
    <col min="2564" max="2564" width="17.28515625" style="3" customWidth="1"/>
    <col min="2565" max="2565" width="12.7109375" style="3" customWidth="1"/>
    <col min="2566" max="2566" width="15.28515625" style="3" customWidth="1"/>
    <col min="2567" max="2567" width="16.140625" style="3" customWidth="1"/>
    <col min="2568" max="2816" width="11.42578125" style="3"/>
    <col min="2817" max="2817" width="19.140625" style="3" customWidth="1"/>
    <col min="2818" max="2818" width="29.42578125" style="3" customWidth="1"/>
    <col min="2819" max="2819" width="18.28515625" style="3" customWidth="1"/>
    <col min="2820" max="2820" width="17.28515625" style="3" customWidth="1"/>
    <col min="2821" max="2821" width="12.7109375" style="3" customWidth="1"/>
    <col min="2822" max="2822" width="15.28515625" style="3" customWidth="1"/>
    <col min="2823" max="2823" width="16.140625" style="3" customWidth="1"/>
    <col min="2824" max="3072" width="11.42578125" style="3"/>
    <col min="3073" max="3073" width="19.140625" style="3" customWidth="1"/>
    <col min="3074" max="3074" width="29.42578125" style="3" customWidth="1"/>
    <col min="3075" max="3075" width="18.28515625" style="3" customWidth="1"/>
    <col min="3076" max="3076" width="17.28515625" style="3" customWidth="1"/>
    <col min="3077" max="3077" width="12.7109375" style="3" customWidth="1"/>
    <col min="3078" max="3078" width="15.28515625" style="3" customWidth="1"/>
    <col min="3079" max="3079" width="16.140625" style="3" customWidth="1"/>
    <col min="3080" max="3328" width="11.42578125" style="3"/>
    <col min="3329" max="3329" width="19.140625" style="3" customWidth="1"/>
    <col min="3330" max="3330" width="29.42578125" style="3" customWidth="1"/>
    <col min="3331" max="3331" width="18.28515625" style="3" customWidth="1"/>
    <col min="3332" max="3332" width="17.28515625" style="3" customWidth="1"/>
    <col min="3333" max="3333" width="12.7109375" style="3" customWidth="1"/>
    <col min="3334" max="3334" width="15.28515625" style="3" customWidth="1"/>
    <col min="3335" max="3335" width="16.140625" style="3" customWidth="1"/>
    <col min="3336" max="3584" width="11.42578125" style="3"/>
    <col min="3585" max="3585" width="19.140625" style="3" customWidth="1"/>
    <col min="3586" max="3586" width="29.42578125" style="3" customWidth="1"/>
    <col min="3587" max="3587" width="18.28515625" style="3" customWidth="1"/>
    <col min="3588" max="3588" width="17.28515625" style="3" customWidth="1"/>
    <col min="3589" max="3589" width="12.7109375" style="3" customWidth="1"/>
    <col min="3590" max="3590" width="15.28515625" style="3" customWidth="1"/>
    <col min="3591" max="3591" width="16.140625" style="3" customWidth="1"/>
    <col min="3592" max="3840" width="11.42578125" style="3"/>
    <col min="3841" max="3841" width="19.140625" style="3" customWidth="1"/>
    <col min="3842" max="3842" width="29.42578125" style="3" customWidth="1"/>
    <col min="3843" max="3843" width="18.28515625" style="3" customWidth="1"/>
    <col min="3844" max="3844" width="17.28515625" style="3" customWidth="1"/>
    <col min="3845" max="3845" width="12.7109375" style="3" customWidth="1"/>
    <col min="3846" max="3846" width="15.28515625" style="3" customWidth="1"/>
    <col min="3847" max="3847" width="16.140625" style="3" customWidth="1"/>
    <col min="3848" max="4096" width="11.42578125" style="3"/>
    <col min="4097" max="4097" width="19.140625" style="3" customWidth="1"/>
    <col min="4098" max="4098" width="29.42578125" style="3" customWidth="1"/>
    <col min="4099" max="4099" width="18.28515625" style="3" customWidth="1"/>
    <col min="4100" max="4100" width="17.28515625" style="3" customWidth="1"/>
    <col min="4101" max="4101" width="12.7109375" style="3" customWidth="1"/>
    <col min="4102" max="4102" width="15.28515625" style="3" customWidth="1"/>
    <col min="4103" max="4103" width="16.140625" style="3" customWidth="1"/>
    <col min="4104" max="4352" width="11.42578125" style="3"/>
    <col min="4353" max="4353" width="19.140625" style="3" customWidth="1"/>
    <col min="4354" max="4354" width="29.42578125" style="3" customWidth="1"/>
    <col min="4355" max="4355" width="18.28515625" style="3" customWidth="1"/>
    <col min="4356" max="4356" width="17.28515625" style="3" customWidth="1"/>
    <col min="4357" max="4357" width="12.7109375" style="3" customWidth="1"/>
    <col min="4358" max="4358" width="15.28515625" style="3" customWidth="1"/>
    <col min="4359" max="4359" width="16.140625" style="3" customWidth="1"/>
    <col min="4360" max="4608" width="11.42578125" style="3"/>
    <col min="4609" max="4609" width="19.140625" style="3" customWidth="1"/>
    <col min="4610" max="4610" width="29.42578125" style="3" customWidth="1"/>
    <col min="4611" max="4611" width="18.28515625" style="3" customWidth="1"/>
    <col min="4612" max="4612" width="17.28515625" style="3" customWidth="1"/>
    <col min="4613" max="4613" width="12.7109375" style="3" customWidth="1"/>
    <col min="4614" max="4614" width="15.28515625" style="3" customWidth="1"/>
    <col min="4615" max="4615" width="16.140625" style="3" customWidth="1"/>
    <col min="4616" max="4864" width="11.42578125" style="3"/>
    <col min="4865" max="4865" width="19.140625" style="3" customWidth="1"/>
    <col min="4866" max="4866" width="29.42578125" style="3" customWidth="1"/>
    <col min="4867" max="4867" width="18.28515625" style="3" customWidth="1"/>
    <col min="4868" max="4868" width="17.28515625" style="3" customWidth="1"/>
    <col min="4869" max="4869" width="12.7109375" style="3" customWidth="1"/>
    <col min="4870" max="4870" width="15.28515625" style="3" customWidth="1"/>
    <col min="4871" max="4871" width="16.140625" style="3" customWidth="1"/>
    <col min="4872" max="5120" width="11.42578125" style="3"/>
    <col min="5121" max="5121" width="19.140625" style="3" customWidth="1"/>
    <col min="5122" max="5122" width="29.42578125" style="3" customWidth="1"/>
    <col min="5123" max="5123" width="18.28515625" style="3" customWidth="1"/>
    <col min="5124" max="5124" width="17.28515625" style="3" customWidth="1"/>
    <col min="5125" max="5125" width="12.7109375" style="3" customWidth="1"/>
    <col min="5126" max="5126" width="15.28515625" style="3" customWidth="1"/>
    <col min="5127" max="5127" width="16.140625" style="3" customWidth="1"/>
    <col min="5128" max="5376" width="11.42578125" style="3"/>
    <col min="5377" max="5377" width="19.140625" style="3" customWidth="1"/>
    <col min="5378" max="5378" width="29.42578125" style="3" customWidth="1"/>
    <col min="5379" max="5379" width="18.28515625" style="3" customWidth="1"/>
    <col min="5380" max="5380" width="17.28515625" style="3" customWidth="1"/>
    <col min="5381" max="5381" width="12.7109375" style="3" customWidth="1"/>
    <col min="5382" max="5382" width="15.28515625" style="3" customWidth="1"/>
    <col min="5383" max="5383" width="16.140625" style="3" customWidth="1"/>
    <col min="5384" max="5632" width="11.42578125" style="3"/>
    <col min="5633" max="5633" width="19.140625" style="3" customWidth="1"/>
    <col min="5634" max="5634" width="29.42578125" style="3" customWidth="1"/>
    <col min="5635" max="5635" width="18.28515625" style="3" customWidth="1"/>
    <col min="5636" max="5636" width="17.28515625" style="3" customWidth="1"/>
    <col min="5637" max="5637" width="12.7109375" style="3" customWidth="1"/>
    <col min="5638" max="5638" width="15.28515625" style="3" customWidth="1"/>
    <col min="5639" max="5639" width="16.140625" style="3" customWidth="1"/>
    <col min="5640" max="5888" width="11.42578125" style="3"/>
    <col min="5889" max="5889" width="19.140625" style="3" customWidth="1"/>
    <col min="5890" max="5890" width="29.42578125" style="3" customWidth="1"/>
    <col min="5891" max="5891" width="18.28515625" style="3" customWidth="1"/>
    <col min="5892" max="5892" width="17.28515625" style="3" customWidth="1"/>
    <col min="5893" max="5893" width="12.7109375" style="3" customWidth="1"/>
    <col min="5894" max="5894" width="15.28515625" style="3" customWidth="1"/>
    <col min="5895" max="5895" width="16.140625" style="3" customWidth="1"/>
    <col min="5896" max="6144" width="11.42578125" style="3"/>
    <col min="6145" max="6145" width="19.140625" style="3" customWidth="1"/>
    <col min="6146" max="6146" width="29.42578125" style="3" customWidth="1"/>
    <col min="6147" max="6147" width="18.28515625" style="3" customWidth="1"/>
    <col min="6148" max="6148" width="17.28515625" style="3" customWidth="1"/>
    <col min="6149" max="6149" width="12.7109375" style="3" customWidth="1"/>
    <col min="6150" max="6150" width="15.28515625" style="3" customWidth="1"/>
    <col min="6151" max="6151" width="16.140625" style="3" customWidth="1"/>
    <col min="6152" max="6400" width="11.42578125" style="3"/>
    <col min="6401" max="6401" width="19.140625" style="3" customWidth="1"/>
    <col min="6402" max="6402" width="29.42578125" style="3" customWidth="1"/>
    <col min="6403" max="6403" width="18.28515625" style="3" customWidth="1"/>
    <col min="6404" max="6404" width="17.28515625" style="3" customWidth="1"/>
    <col min="6405" max="6405" width="12.7109375" style="3" customWidth="1"/>
    <col min="6406" max="6406" width="15.28515625" style="3" customWidth="1"/>
    <col min="6407" max="6407" width="16.140625" style="3" customWidth="1"/>
    <col min="6408" max="6656" width="11.42578125" style="3"/>
    <col min="6657" max="6657" width="19.140625" style="3" customWidth="1"/>
    <col min="6658" max="6658" width="29.42578125" style="3" customWidth="1"/>
    <col min="6659" max="6659" width="18.28515625" style="3" customWidth="1"/>
    <col min="6660" max="6660" width="17.28515625" style="3" customWidth="1"/>
    <col min="6661" max="6661" width="12.7109375" style="3" customWidth="1"/>
    <col min="6662" max="6662" width="15.28515625" style="3" customWidth="1"/>
    <col min="6663" max="6663" width="16.140625" style="3" customWidth="1"/>
    <col min="6664" max="6912" width="11.42578125" style="3"/>
    <col min="6913" max="6913" width="19.140625" style="3" customWidth="1"/>
    <col min="6914" max="6914" width="29.42578125" style="3" customWidth="1"/>
    <col min="6915" max="6915" width="18.28515625" style="3" customWidth="1"/>
    <col min="6916" max="6916" width="17.28515625" style="3" customWidth="1"/>
    <col min="6917" max="6917" width="12.7109375" style="3" customWidth="1"/>
    <col min="6918" max="6918" width="15.28515625" style="3" customWidth="1"/>
    <col min="6919" max="6919" width="16.140625" style="3" customWidth="1"/>
    <col min="6920" max="7168" width="11.42578125" style="3"/>
    <col min="7169" max="7169" width="19.140625" style="3" customWidth="1"/>
    <col min="7170" max="7170" width="29.42578125" style="3" customWidth="1"/>
    <col min="7171" max="7171" width="18.28515625" style="3" customWidth="1"/>
    <col min="7172" max="7172" width="17.28515625" style="3" customWidth="1"/>
    <col min="7173" max="7173" width="12.7109375" style="3" customWidth="1"/>
    <col min="7174" max="7174" width="15.28515625" style="3" customWidth="1"/>
    <col min="7175" max="7175" width="16.140625" style="3" customWidth="1"/>
    <col min="7176" max="7424" width="11.42578125" style="3"/>
    <col min="7425" max="7425" width="19.140625" style="3" customWidth="1"/>
    <col min="7426" max="7426" width="29.42578125" style="3" customWidth="1"/>
    <col min="7427" max="7427" width="18.28515625" style="3" customWidth="1"/>
    <col min="7428" max="7428" width="17.28515625" style="3" customWidth="1"/>
    <col min="7429" max="7429" width="12.7109375" style="3" customWidth="1"/>
    <col min="7430" max="7430" width="15.28515625" style="3" customWidth="1"/>
    <col min="7431" max="7431" width="16.140625" style="3" customWidth="1"/>
    <col min="7432" max="7680" width="11.42578125" style="3"/>
    <col min="7681" max="7681" width="19.140625" style="3" customWidth="1"/>
    <col min="7682" max="7682" width="29.42578125" style="3" customWidth="1"/>
    <col min="7683" max="7683" width="18.28515625" style="3" customWidth="1"/>
    <col min="7684" max="7684" width="17.28515625" style="3" customWidth="1"/>
    <col min="7685" max="7685" width="12.7109375" style="3" customWidth="1"/>
    <col min="7686" max="7686" width="15.28515625" style="3" customWidth="1"/>
    <col min="7687" max="7687" width="16.140625" style="3" customWidth="1"/>
    <col min="7688" max="7936" width="11.42578125" style="3"/>
    <col min="7937" max="7937" width="19.140625" style="3" customWidth="1"/>
    <col min="7938" max="7938" width="29.42578125" style="3" customWidth="1"/>
    <col min="7939" max="7939" width="18.28515625" style="3" customWidth="1"/>
    <col min="7940" max="7940" width="17.28515625" style="3" customWidth="1"/>
    <col min="7941" max="7941" width="12.7109375" style="3" customWidth="1"/>
    <col min="7942" max="7942" width="15.28515625" style="3" customWidth="1"/>
    <col min="7943" max="7943" width="16.140625" style="3" customWidth="1"/>
    <col min="7944" max="8192" width="11.42578125" style="3"/>
    <col min="8193" max="8193" width="19.140625" style="3" customWidth="1"/>
    <col min="8194" max="8194" width="29.42578125" style="3" customWidth="1"/>
    <col min="8195" max="8195" width="18.28515625" style="3" customWidth="1"/>
    <col min="8196" max="8196" width="17.28515625" style="3" customWidth="1"/>
    <col min="8197" max="8197" width="12.7109375" style="3" customWidth="1"/>
    <col min="8198" max="8198" width="15.28515625" style="3" customWidth="1"/>
    <col min="8199" max="8199" width="16.140625" style="3" customWidth="1"/>
    <col min="8200" max="8448" width="11.42578125" style="3"/>
    <col min="8449" max="8449" width="19.140625" style="3" customWidth="1"/>
    <col min="8450" max="8450" width="29.42578125" style="3" customWidth="1"/>
    <col min="8451" max="8451" width="18.28515625" style="3" customWidth="1"/>
    <col min="8452" max="8452" width="17.28515625" style="3" customWidth="1"/>
    <col min="8453" max="8453" width="12.7109375" style="3" customWidth="1"/>
    <col min="8454" max="8454" width="15.28515625" style="3" customWidth="1"/>
    <col min="8455" max="8455" width="16.140625" style="3" customWidth="1"/>
    <col min="8456" max="8704" width="11.42578125" style="3"/>
    <col min="8705" max="8705" width="19.140625" style="3" customWidth="1"/>
    <col min="8706" max="8706" width="29.42578125" style="3" customWidth="1"/>
    <col min="8707" max="8707" width="18.28515625" style="3" customWidth="1"/>
    <col min="8708" max="8708" width="17.28515625" style="3" customWidth="1"/>
    <col min="8709" max="8709" width="12.7109375" style="3" customWidth="1"/>
    <col min="8710" max="8710" width="15.28515625" style="3" customWidth="1"/>
    <col min="8711" max="8711" width="16.140625" style="3" customWidth="1"/>
    <col min="8712" max="8960" width="11.42578125" style="3"/>
    <col min="8961" max="8961" width="19.140625" style="3" customWidth="1"/>
    <col min="8962" max="8962" width="29.42578125" style="3" customWidth="1"/>
    <col min="8963" max="8963" width="18.28515625" style="3" customWidth="1"/>
    <col min="8964" max="8964" width="17.28515625" style="3" customWidth="1"/>
    <col min="8965" max="8965" width="12.7109375" style="3" customWidth="1"/>
    <col min="8966" max="8966" width="15.28515625" style="3" customWidth="1"/>
    <col min="8967" max="8967" width="16.140625" style="3" customWidth="1"/>
    <col min="8968" max="9216" width="11.42578125" style="3"/>
    <col min="9217" max="9217" width="19.140625" style="3" customWidth="1"/>
    <col min="9218" max="9218" width="29.42578125" style="3" customWidth="1"/>
    <col min="9219" max="9219" width="18.28515625" style="3" customWidth="1"/>
    <col min="9220" max="9220" width="17.28515625" style="3" customWidth="1"/>
    <col min="9221" max="9221" width="12.7109375" style="3" customWidth="1"/>
    <col min="9222" max="9222" width="15.28515625" style="3" customWidth="1"/>
    <col min="9223" max="9223" width="16.140625" style="3" customWidth="1"/>
    <col min="9224" max="9472" width="11.42578125" style="3"/>
    <col min="9473" max="9473" width="19.140625" style="3" customWidth="1"/>
    <col min="9474" max="9474" width="29.42578125" style="3" customWidth="1"/>
    <col min="9475" max="9475" width="18.28515625" style="3" customWidth="1"/>
    <col min="9476" max="9476" width="17.28515625" style="3" customWidth="1"/>
    <col min="9477" max="9477" width="12.7109375" style="3" customWidth="1"/>
    <col min="9478" max="9478" width="15.28515625" style="3" customWidth="1"/>
    <col min="9479" max="9479" width="16.140625" style="3" customWidth="1"/>
    <col min="9480" max="9728" width="11.42578125" style="3"/>
    <col min="9729" max="9729" width="19.140625" style="3" customWidth="1"/>
    <col min="9730" max="9730" width="29.42578125" style="3" customWidth="1"/>
    <col min="9731" max="9731" width="18.28515625" style="3" customWidth="1"/>
    <col min="9732" max="9732" width="17.28515625" style="3" customWidth="1"/>
    <col min="9733" max="9733" width="12.7109375" style="3" customWidth="1"/>
    <col min="9734" max="9734" width="15.28515625" style="3" customWidth="1"/>
    <col min="9735" max="9735" width="16.140625" style="3" customWidth="1"/>
    <col min="9736" max="9984" width="11.42578125" style="3"/>
    <col min="9985" max="9985" width="19.140625" style="3" customWidth="1"/>
    <col min="9986" max="9986" width="29.42578125" style="3" customWidth="1"/>
    <col min="9987" max="9987" width="18.28515625" style="3" customWidth="1"/>
    <col min="9988" max="9988" width="17.28515625" style="3" customWidth="1"/>
    <col min="9989" max="9989" width="12.7109375" style="3" customWidth="1"/>
    <col min="9990" max="9990" width="15.28515625" style="3" customWidth="1"/>
    <col min="9991" max="9991" width="16.140625" style="3" customWidth="1"/>
    <col min="9992" max="10240" width="11.42578125" style="3"/>
    <col min="10241" max="10241" width="19.140625" style="3" customWidth="1"/>
    <col min="10242" max="10242" width="29.42578125" style="3" customWidth="1"/>
    <col min="10243" max="10243" width="18.28515625" style="3" customWidth="1"/>
    <col min="10244" max="10244" width="17.28515625" style="3" customWidth="1"/>
    <col min="10245" max="10245" width="12.7109375" style="3" customWidth="1"/>
    <col min="10246" max="10246" width="15.28515625" style="3" customWidth="1"/>
    <col min="10247" max="10247" width="16.140625" style="3" customWidth="1"/>
    <col min="10248" max="10496" width="11.42578125" style="3"/>
    <col min="10497" max="10497" width="19.140625" style="3" customWidth="1"/>
    <col min="10498" max="10498" width="29.42578125" style="3" customWidth="1"/>
    <col min="10499" max="10499" width="18.28515625" style="3" customWidth="1"/>
    <col min="10500" max="10500" width="17.28515625" style="3" customWidth="1"/>
    <col min="10501" max="10501" width="12.7109375" style="3" customWidth="1"/>
    <col min="10502" max="10502" width="15.28515625" style="3" customWidth="1"/>
    <col min="10503" max="10503" width="16.140625" style="3" customWidth="1"/>
    <col min="10504" max="10752" width="11.42578125" style="3"/>
    <col min="10753" max="10753" width="19.140625" style="3" customWidth="1"/>
    <col min="10754" max="10754" width="29.42578125" style="3" customWidth="1"/>
    <col min="10755" max="10755" width="18.28515625" style="3" customWidth="1"/>
    <col min="10756" max="10756" width="17.28515625" style="3" customWidth="1"/>
    <col min="10757" max="10757" width="12.7109375" style="3" customWidth="1"/>
    <col min="10758" max="10758" width="15.28515625" style="3" customWidth="1"/>
    <col min="10759" max="10759" width="16.140625" style="3" customWidth="1"/>
    <col min="10760" max="11008" width="11.42578125" style="3"/>
    <col min="11009" max="11009" width="19.140625" style="3" customWidth="1"/>
    <col min="11010" max="11010" width="29.42578125" style="3" customWidth="1"/>
    <col min="11011" max="11011" width="18.28515625" style="3" customWidth="1"/>
    <col min="11012" max="11012" width="17.28515625" style="3" customWidth="1"/>
    <col min="11013" max="11013" width="12.7109375" style="3" customWidth="1"/>
    <col min="11014" max="11014" width="15.28515625" style="3" customWidth="1"/>
    <col min="11015" max="11015" width="16.140625" style="3" customWidth="1"/>
    <col min="11016" max="11264" width="11.42578125" style="3"/>
    <col min="11265" max="11265" width="19.140625" style="3" customWidth="1"/>
    <col min="11266" max="11266" width="29.42578125" style="3" customWidth="1"/>
    <col min="11267" max="11267" width="18.28515625" style="3" customWidth="1"/>
    <col min="11268" max="11268" width="17.28515625" style="3" customWidth="1"/>
    <col min="11269" max="11269" width="12.7109375" style="3" customWidth="1"/>
    <col min="11270" max="11270" width="15.28515625" style="3" customWidth="1"/>
    <col min="11271" max="11271" width="16.140625" style="3" customWidth="1"/>
    <col min="11272" max="11520" width="11.42578125" style="3"/>
    <col min="11521" max="11521" width="19.140625" style="3" customWidth="1"/>
    <col min="11522" max="11522" width="29.42578125" style="3" customWidth="1"/>
    <col min="11523" max="11523" width="18.28515625" style="3" customWidth="1"/>
    <col min="11524" max="11524" width="17.28515625" style="3" customWidth="1"/>
    <col min="11525" max="11525" width="12.7109375" style="3" customWidth="1"/>
    <col min="11526" max="11526" width="15.28515625" style="3" customWidth="1"/>
    <col min="11527" max="11527" width="16.140625" style="3" customWidth="1"/>
    <col min="11528" max="11776" width="11.42578125" style="3"/>
    <col min="11777" max="11777" width="19.140625" style="3" customWidth="1"/>
    <col min="11778" max="11778" width="29.42578125" style="3" customWidth="1"/>
    <col min="11779" max="11779" width="18.28515625" style="3" customWidth="1"/>
    <col min="11780" max="11780" width="17.28515625" style="3" customWidth="1"/>
    <col min="11781" max="11781" width="12.7109375" style="3" customWidth="1"/>
    <col min="11782" max="11782" width="15.28515625" style="3" customWidth="1"/>
    <col min="11783" max="11783" width="16.140625" style="3" customWidth="1"/>
    <col min="11784" max="12032" width="11.42578125" style="3"/>
    <col min="12033" max="12033" width="19.140625" style="3" customWidth="1"/>
    <col min="12034" max="12034" width="29.42578125" style="3" customWidth="1"/>
    <col min="12035" max="12035" width="18.28515625" style="3" customWidth="1"/>
    <col min="12036" max="12036" width="17.28515625" style="3" customWidth="1"/>
    <col min="12037" max="12037" width="12.7109375" style="3" customWidth="1"/>
    <col min="12038" max="12038" width="15.28515625" style="3" customWidth="1"/>
    <col min="12039" max="12039" width="16.140625" style="3" customWidth="1"/>
    <col min="12040" max="12288" width="11.42578125" style="3"/>
    <col min="12289" max="12289" width="19.140625" style="3" customWidth="1"/>
    <col min="12290" max="12290" width="29.42578125" style="3" customWidth="1"/>
    <col min="12291" max="12291" width="18.28515625" style="3" customWidth="1"/>
    <col min="12292" max="12292" width="17.28515625" style="3" customWidth="1"/>
    <col min="12293" max="12293" width="12.7109375" style="3" customWidth="1"/>
    <col min="12294" max="12294" width="15.28515625" style="3" customWidth="1"/>
    <col min="12295" max="12295" width="16.140625" style="3" customWidth="1"/>
    <col min="12296" max="12544" width="11.42578125" style="3"/>
    <col min="12545" max="12545" width="19.140625" style="3" customWidth="1"/>
    <col min="12546" max="12546" width="29.42578125" style="3" customWidth="1"/>
    <col min="12547" max="12547" width="18.28515625" style="3" customWidth="1"/>
    <col min="12548" max="12548" width="17.28515625" style="3" customWidth="1"/>
    <col min="12549" max="12549" width="12.7109375" style="3" customWidth="1"/>
    <col min="12550" max="12550" width="15.28515625" style="3" customWidth="1"/>
    <col min="12551" max="12551" width="16.140625" style="3" customWidth="1"/>
    <col min="12552" max="12800" width="11.42578125" style="3"/>
    <col min="12801" max="12801" width="19.140625" style="3" customWidth="1"/>
    <col min="12802" max="12802" width="29.42578125" style="3" customWidth="1"/>
    <col min="12803" max="12803" width="18.28515625" style="3" customWidth="1"/>
    <col min="12804" max="12804" width="17.28515625" style="3" customWidth="1"/>
    <col min="12805" max="12805" width="12.7109375" style="3" customWidth="1"/>
    <col min="12806" max="12806" width="15.28515625" style="3" customWidth="1"/>
    <col min="12807" max="12807" width="16.140625" style="3" customWidth="1"/>
    <col min="12808" max="13056" width="11.42578125" style="3"/>
    <col min="13057" max="13057" width="19.140625" style="3" customWidth="1"/>
    <col min="13058" max="13058" width="29.42578125" style="3" customWidth="1"/>
    <col min="13059" max="13059" width="18.28515625" style="3" customWidth="1"/>
    <col min="13060" max="13060" width="17.28515625" style="3" customWidth="1"/>
    <col min="13061" max="13061" width="12.7109375" style="3" customWidth="1"/>
    <col min="13062" max="13062" width="15.28515625" style="3" customWidth="1"/>
    <col min="13063" max="13063" width="16.140625" style="3" customWidth="1"/>
    <col min="13064" max="13312" width="11.42578125" style="3"/>
    <col min="13313" max="13313" width="19.140625" style="3" customWidth="1"/>
    <col min="13314" max="13314" width="29.42578125" style="3" customWidth="1"/>
    <col min="13315" max="13315" width="18.28515625" style="3" customWidth="1"/>
    <col min="13316" max="13316" width="17.28515625" style="3" customWidth="1"/>
    <col min="13317" max="13317" width="12.7109375" style="3" customWidth="1"/>
    <col min="13318" max="13318" width="15.28515625" style="3" customWidth="1"/>
    <col min="13319" max="13319" width="16.140625" style="3" customWidth="1"/>
    <col min="13320" max="13568" width="11.42578125" style="3"/>
    <col min="13569" max="13569" width="19.140625" style="3" customWidth="1"/>
    <col min="13570" max="13570" width="29.42578125" style="3" customWidth="1"/>
    <col min="13571" max="13571" width="18.28515625" style="3" customWidth="1"/>
    <col min="13572" max="13572" width="17.28515625" style="3" customWidth="1"/>
    <col min="13573" max="13573" width="12.7109375" style="3" customWidth="1"/>
    <col min="13574" max="13574" width="15.28515625" style="3" customWidth="1"/>
    <col min="13575" max="13575" width="16.140625" style="3" customWidth="1"/>
    <col min="13576" max="13824" width="11.42578125" style="3"/>
    <col min="13825" max="13825" width="19.140625" style="3" customWidth="1"/>
    <col min="13826" max="13826" width="29.42578125" style="3" customWidth="1"/>
    <col min="13827" max="13827" width="18.28515625" style="3" customWidth="1"/>
    <col min="13828" max="13828" width="17.28515625" style="3" customWidth="1"/>
    <col min="13829" max="13829" width="12.7109375" style="3" customWidth="1"/>
    <col min="13830" max="13830" width="15.28515625" style="3" customWidth="1"/>
    <col min="13831" max="13831" width="16.140625" style="3" customWidth="1"/>
    <col min="13832" max="14080" width="11.42578125" style="3"/>
    <col min="14081" max="14081" width="19.140625" style="3" customWidth="1"/>
    <col min="14082" max="14082" width="29.42578125" style="3" customWidth="1"/>
    <col min="14083" max="14083" width="18.28515625" style="3" customWidth="1"/>
    <col min="14084" max="14084" width="17.28515625" style="3" customWidth="1"/>
    <col min="14085" max="14085" width="12.7109375" style="3" customWidth="1"/>
    <col min="14086" max="14086" width="15.28515625" style="3" customWidth="1"/>
    <col min="14087" max="14087" width="16.140625" style="3" customWidth="1"/>
    <col min="14088" max="14336" width="11.42578125" style="3"/>
    <col min="14337" max="14337" width="19.140625" style="3" customWidth="1"/>
    <col min="14338" max="14338" width="29.42578125" style="3" customWidth="1"/>
    <col min="14339" max="14339" width="18.28515625" style="3" customWidth="1"/>
    <col min="14340" max="14340" width="17.28515625" style="3" customWidth="1"/>
    <col min="14341" max="14341" width="12.7109375" style="3" customWidth="1"/>
    <col min="14342" max="14342" width="15.28515625" style="3" customWidth="1"/>
    <col min="14343" max="14343" width="16.140625" style="3" customWidth="1"/>
    <col min="14344" max="14592" width="11.42578125" style="3"/>
    <col min="14593" max="14593" width="19.140625" style="3" customWidth="1"/>
    <col min="14594" max="14594" width="29.42578125" style="3" customWidth="1"/>
    <col min="14595" max="14595" width="18.28515625" style="3" customWidth="1"/>
    <col min="14596" max="14596" width="17.28515625" style="3" customWidth="1"/>
    <col min="14597" max="14597" width="12.7109375" style="3" customWidth="1"/>
    <col min="14598" max="14598" width="15.28515625" style="3" customWidth="1"/>
    <col min="14599" max="14599" width="16.140625" style="3" customWidth="1"/>
    <col min="14600" max="14848" width="11.42578125" style="3"/>
    <col min="14849" max="14849" width="19.140625" style="3" customWidth="1"/>
    <col min="14850" max="14850" width="29.42578125" style="3" customWidth="1"/>
    <col min="14851" max="14851" width="18.28515625" style="3" customWidth="1"/>
    <col min="14852" max="14852" width="17.28515625" style="3" customWidth="1"/>
    <col min="14853" max="14853" width="12.7109375" style="3" customWidth="1"/>
    <col min="14854" max="14854" width="15.28515625" style="3" customWidth="1"/>
    <col min="14855" max="14855" width="16.140625" style="3" customWidth="1"/>
    <col min="14856" max="15104" width="11.42578125" style="3"/>
    <col min="15105" max="15105" width="19.140625" style="3" customWidth="1"/>
    <col min="15106" max="15106" width="29.42578125" style="3" customWidth="1"/>
    <col min="15107" max="15107" width="18.28515625" style="3" customWidth="1"/>
    <col min="15108" max="15108" width="17.28515625" style="3" customWidth="1"/>
    <col min="15109" max="15109" width="12.7109375" style="3" customWidth="1"/>
    <col min="15110" max="15110" width="15.28515625" style="3" customWidth="1"/>
    <col min="15111" max="15111" width="16.140625" style="3" customWidth="1"/>
    <col min="15112" max="15360" width="11.42578125" style="3"/>
    <col min="15361" max="15361" width="19.140625" style="3" customWidth="1"/>
    <col min="15362" max="15362" width="29.42578125" style="3" customWidth="1"/>
    <col min="15363" max="15363" width="18.28515625" style="3" customWidth="1"/>
    <col min="15364" max="15364" width="17.28515625" style="3" customWidth="1"/>
    <col min="15365" max="15365" width="12.7109375" style="3" customWidth="1"/>
    <col min="15366" max="15366" width="15.28515625" style="3" customWidth="1"/>
    <col min="15367" max="15367" width="16.140625" style="3" customWidth="1"/>
    <col min="15368" max="15616" width="11.42578125" style="3"/>
    <col min="15617" max="15617" width="19.140625" style="3" customWidth="1"/>
    <col min="15618" max="15618" width="29.42578125" style="3" customWidth="1"/>
    <col min="15619" max="15619" width="18.28515625" style="3" customWidth="1"/>
    <col min="15620" max="15620" width="17.28515625" style="3" customWidth="1"/>
    <col min="15621" max="15621" width="12.7109375" style="3" customWidth="1"/>
    <col min="15622" max="15622" width="15.28515625" style="3" customWidth="1"/>
    <col min="15623" max="15623" width="16.140625" style="3" customWidth="1"/>
    <col min="15624" max="15872" width="11.42578125" style="3"/>
    <col min="15873" max="15873" width="19.140625" style="3" customWidth="1"/>
    <col min="15874" max="15874" width="29.42578125" style="3" customWidth="1"/>
    <col min="15875" max="15875" width="18.28515625" style="3" customWidth="1"/>
    <col min="15876" max="15876" width="17.28515625" style="3" customWidth="1"/>
    <col min="15877" max="15877" width="12.7109375" style="3" customWidth="1"/>
    <col min="15878" max="15878" width="15.28515625" style="3" customWidth="1"/>
    <col min="15879" max="15879" width="16.140625" style="3" customWidth="1"/>
    <col min="15880" max="16128" width="11.42578125" style="3"/>
    <col min="16129" max="16129" width="19.140625" style="3" customWidth="1"/>
    <col min="16130" max="16130" width="29.42578125" style="3" customWidth="1"/>
    <col min="16131" max="16131" width="18.28515625" style="3" customWidth="1"/>
    <col min="16132" max="16132" width="17.28515625" style="3" customWidth="1"/>
    <col min="16133" max="16133" width="12.7109375" style="3" customWidth="1"/>
    <col min="16134" max="16134" width="15.28515625" style="3" customWidth="1"/>
    <col min="16135" max="16135" width="16.140625" style="3" customWidth="1"/>
    <col min="16136" max="16384" width="11.42578125" style="3"/>
  </cols>
  <sheetData>
    <row r="1" spans="1:20" s="2" customFormat="1" ht="45">
      <c r="A1" s="1" t="s">
        <v>43</v>
      </c>
      <c r="B1" s="1" t="s">
        <v>44</v>
      </c>
      <c r="C1" s="1" t="s">
        <v>45</v>
      </c>
      <c r="D1" s="1" t="s">
        <v>46</v>
      </c>
      <c r="E1" s="1" t="s">
        <v>47</v>
      </c>
      <c r="F1" s="355" t="s">
        <v>48</v>
      </c>
      <c r="G1" s="355"/>
      <c r="H1" s="1" t="s">
        <v>49</v>
      </c>
      <c r="I1" s="1" t="s">
        <v>126</v>
      </c>
      <c r="J1" s="1" t="s">
        <v>127</v>
      </c>
      <c r="K1" s="1" t="s">
        <v>128</v>
      </c>
      <c r="L1" s="1" t="s">
        <v>129</v>
      </c>
      <c r="M1" s="1" t="s">
        <v>92</v>
      </c>
      <c r="N1" s="1" t="s">
        <v>131</v>
      </c>
      <c r="O1" s="1" t="s">
        <v>133</v>
      </c>
      <c r="P1" s="1" t="s">
        <v>94</v>
      </c>
      <c r="Q1" s="1" t="s">
        <v>103</v>
      </c>
      <c r="R1" s="1" t="s">
        <v>134</v>
      </c>
      <c r="S1" s="1" t="s">
        <v>137</v>
      </c>
      <c r="T1" s="1" t="s">
        <v>170</v>
      </c>
    </row>
    <row r="2" spans="1:20">
      <c r="A2" s="3" t="s">
        <v>28</v>
      </c>
      <c r="B2" s="3" t="s">
        <v>50</v>
      </c>
      <c r="C2" s="138" t="s">
        <v>30</v>
      </c>
      <c r="D2" s="3" t="s">
        <v>51</v>
      </c>
      <c r="E2" s="2">
        <v>1</v>
      </c>
      <c r="F2" s="2" t="s">
        <v>176</v>
      </c>
      <c r="G2" s="2">
        <v>1</v>
      </c>
      <c r="H2" s="3" t="s">
        <v>52</v>
      </c>
      <c r="I2" s="2" t="s">
        <v>38</v>
      </c>
      <c r="J2" s="2" t="s">
        <v>38</v>
      </c>
      <c r="K2" s="3" t="s">
        <v>32</v>
      </c>
      <c r="L2" s="46" t="s">
        <v>33</v>
      </c>
      <c r="M2" s="2" t="s">
        <v>34</v>
      </c>
      <c r="N2" s="2" t="s">
        <v>35</v>
      </c>
      <c r="O2" s="3" t="s">
        <v>36</v>
      </c>
      <c r="P2" s="2" t="s">
        <v>37</v>
      </c>
      <c r="Q2" s="2" t="s">
        <v>35</v>
      </c>
      <c r="R2" s="3" t="s">
        <v>135</v>
      </c>
      <c r="S2" s="2" t="s">
        <v>38</v>
      </c>
      <c r="T2" s="3" t="s">
        <v>171</v>
      </c>
    </row>
    <row r="3" spans="1:20">
      <c r="A3" s="3" t="s">
        <v>326</v>
      </c>
      <c r="B3" s="84" t="s">
        <v>326</v>
      </c>
      <c r="C3" s="138" t="s">
        <v>42</v>
      </c>
      <c r="D3" s="3" t="s">
        <v>53</v>
      </c>
      <c r="E3" s="2">
        <v>2</v>
      </c>
      <c r="F3" s="2" t="s">
        <v>175</v>
      </c>
      <c r="G3" s="2">
        <v>2</v>
      </c>
      <c r="H3" s="3" t="s">
        <v>54</v>
      </c>
      <c r="I3" s="2" t="s">
        <v>31</v>
      </c>
      <c r="J3" s="2" t="s">
        <v>31</v>
      </c>
      <c r="K3" s="3" t="s">
        <v>39</v>
      </c>
      <c r="L3" s="46" t="s">
        <v>193</v>
      </c>
      <c r="M3" s="2" t="s">
        <v>100</v>
      </c>
      <c r="N3" s="2" t="s">
        <v>101</v>
      </c>
      <c r="O3" s="3" t="s">
        <v>102</v>
      </c>
      <c r="P3" s="2" t="s">
        <v>40</v>
      </c>
      <c r="Q3" s="2" t="s">
        <v>39</v>
      </c>
      <c r="R3" s="3" t="s">
        <v>136</v>
      </c>
      <c r="S3" s="2" t="s">
        <v>31</v>
      </c>
      <c r="T3" s="3" t="s">
        <v>172</v>
      </c>
    </row>
    <row r="4" spans="1:20" ht="30">
      <c r="A4" s="3" t="s">
        <v>20</v>
      </c>
      <c r="B4" s="3" t="s">
        <v>55</v>
      </c>
      <c r="C4" s="138" t="s">
        <v>23</v>
      </c>
      <c r="D4" s="3" t="s">
        <v>56</v>
      </c>
      <c r="E4" s="2">
        <v>3</v>
      </c>
      <c r="F4" s="2" t="s">
        <v>177</v>
      </c>
      <c r="G4" s="2">
        <v>3</v>
      </c>
      <c r="H4" s="3" t="s">
        <v>25</v>
      </c>
      <c r="K4" s="3" t="s">
        <v>106</v>
      </c>
      <c r="L4" s="46"/>
      <c r="M4" s="2"/>
      <c r="N4" s="1"/>
      <c r="P4" s="47"/>
      <c r="Q4" s="2" t="s">
        <v>101</v>
      </c>
      <c r="R4" s="3" t="s">
        <v>194</v>
      </c>
      <c r="T4" s="3" t="s">
        <v>173</v>
      </c>
    </row>
    <row r="5" spans="1:20" ht="30">
      <c r="A5" s="3" t="s">
        <v>29</v>
      </c>
      <c r="B5" s="3" t="s">
        <v>57</v>
      </c>
      <c r="C5" s="138" t="s">
        <v>123</v>
      </c>
      <c r="F5" s="2"/>
      <c r="G5" s="2"/>
      <c r="H5" s="3" t="s">
        <v>27</v>
      </c>
      <c r="K5" s="3" t="s">
        <v>107</v>
      </c>
      <c r="R5" s="3" t="s">
        <v>174</v>
      </c>
      <c r="T5" s="3" t="s">
        <v>362</v>
      </c>
    </row>
    <row r="6" spans="1:20">
      <c r="A6" s="3" t="s">
        <v>26</v>
      </c>
      <c r="B6" s="3" t="s">
        <v>58</v>
      </c>
      <c r="C6" s="138" t="s">
        <v>349</v>
      </c>
      <c r="F6" s="399" t="s">
        <v>210</v>
      </c>
      <c r="G6" s="399"/>
      <c r="H6" s="3" t="s">
        <v>59</v>
      </c>
    </row>
    <row r="7" spans="1:20">
      <c r="B7" s="3" t="s">
        <v>60</v>
      </c>
      <c r="C7" s="138" t="s">
        <v>191</v>
      </c>
      <c r="F7" s="137" t="s">
        <v>56</v>
      </c>
      <c r="G7" s="137"/>
      <c r="H7" s="3" t="s">
        <v>22</v>
      </c>
    </row>
    <row r="8" spans="1:20" ht="30">
      <c r="B8" s="3" t="s">
        <v>41</v>
      </c>
      <c r="C8" s="138" t="s">
        <v>302</v>
      </c>
      <c r="F8" s="137" t="s">
        <v>211</v>
      </c>
      <c r="G8" s="138"/>
    </row>
    <row r="9" spans="1:20" ht="30" customHeight="1">
      <c r="B9" s="3" t="s">
        <v>61</v>
      </c>
      <c r="C9" s="138" t="s">
        <v>328</v>
      </c>
      <c r="F9" s="137" t="s">
        <v>212</v>
      </c>
      <c r="G9" s="138"/>
    </row>
    <row r="10" spans="1:20" ht="30.75" thickBot="1">
      <c r="B10" s="3" t="s">
        <v>62</v>
      </c>
      <c r="C10" s="138" t="s">
        <v>331</v>
      </c>
      <c r="I10" s="131" t="s">
        <v>203</v>
      </c>
      <c r="J10" s="131" t="s">
        <v>13</v>
      </c>
      <c r="K10" s="131" t="s">
        <v>204</v>
      </c>
      <c r="L10" s="131" t="s">
        <v>205</v>
      </c>
    </row>
    <row r="11" spans="1:20" ht="16.5" thickTop="1" thickBot="1">
      <c r="B11" s="3" t="s">
        <v>63</v>
      </c>
      <c r="C11" s="138" t="s">
        <v>347</v>
      </c>
      <c r="I11" s="132" t="s">
        <v>206</v>
      </c>
      <c r="J11" s="132" t="s">
        <v>198</v>
      </c>
      <c r="K11" s="136" t="str">
        <f t="shared" ref="K11:K19" si="0">CONCATENATE(I11,J11)</f>
        <v>Poco ProbableBajo</v>
      </c>
      <c r="L11" s="134" t="s">
        <v>56</v>
      </c>
    </row>
    <row r="12" spans="1:20" ht="16.5" thickTop="1" thickBot="1">
      <c r="B12" s="3" t="s">
        <v>64</v>
      </c>
      <c r="C12" s="138" t="s">
        <v>348</v>
      </c>
      <c r="E12" s="3" t="s">
        <v>56</v>
      </c>
      <c r="I12" s="132" t="s">
        <v>206</v>
      </c>
      <c r="J12" s="132" t="s">
        <v>197</v>
      </c>
      <c r="K12" s="136" t="str">
        <f t="shared" si="0"/>
        <v>Poco ProbableModerado</v>
      </c>
      <c r="L12" s="134" t="s">
        <v>56</v>
      </c>
    </row>
    <row r="13" spans="1:20" ht="16.5" thickTop="1" thickBot="1">
      <c r="B13" s="3" t="s">
        <v>65</v>
      </c>
      <c r="C13" s="138" t="s">
        <v>349</v>
      </c>
      <c r="E13" s="3" t="s">
        <v>53</v>
      </c>
      <c r="I13" s="132" t="s">
        <v>206</v>
      </c>
      <c r="J13" s="132" t="s">
        <v>209</v>
      </c>
      <c r="K13" s="136" t="str">
        <f t="shared" si="0"/>
        <v>Poco ProbableCritico</v>
      </c>
      <c r="L13" s="135" t="s">
        <v>53</v>
      </c>
    </row>
    <row r="14" spans="1:20" ht="16.5" thickTop="1" thickBot="1">
      <c r="B14" s="3" t="s">
        <v>66</v>
      </c>
      <c r="C14" s="138" t="s">
        <v>354</v>
      </c>
      <c r="E14" s="3" t="s">
        <v>51</v>
      </c>
      <c r="I14" s="132" t="s">
        <v>207</v>
      </c>
      <c r="J14" s="132" t="s">
        <v>198</v>
      </c>
      <c r="K14" s="136" t="str">
        <f t="shared" si="0"/>
        <v>ProbableBajo</v>
      </c>
      <c r="L14" s="134" t="s">
        <v>56</v>
      </c>
    </row>
    <row r="15" spans="1:20" ht="31.5" thickTop="1" thickBot="1">
      <c r="B15" s="3" t="s">
        <v>67</v>
      </c>
      <c r="C15" s="138"/>
      <c r="I15" s="132" t="s">
        <v>207</v>
      </c>
      <c r="J15" s="132" t="s">
        <v>197</v>
      </c>
      <c r="K15" s="136" t="str">
        <f t="shared" si="0"/>
        <v>ProbableModerado</v>
      </c>
      <c r="L15" s="135" t="s">
        <v>53</v>
      </c>
    </row>
    <row r="16" spans="1:20" ht="30.75" customHeight="1" thickTop="1" thickBot="1">
      <c r="B16" s="3" t="s">
        <v>21</v>
      </c>
      <c r="C16" s="138"/>
      <c r="I16" s="132" t="s">
        <v>207</v>
      </c>
      <c r="J16" s="132" t="s">
        <v>209</v>
      </c>
      <c r="K16" s="136" t="str">
        <f t="shared" si="0"/>
        <v>ProbableCritico</v>
      </c>
      <c r="L16" s="133" t="s">
        <v>51</v>
      </c>
    </row>
    <row r="17" spans="2:13" ht="41.25" customHeight="1" thickTop="1" thickBot="1">
      <c r="B17" s="3" t="s">
        <v>68</v>
      </c>
      <c r="C17" s="138"/>
      <c r="F17" s="239" t="s">
        <v>369</v>
      </c>
      <c r="I17" s="132" t="s">
        <v>208</v>
      </c>
      <c r="J17" s="132" t="s">
        <v>198</v>
      </c>
      <c r="K17" s="136" t="str">
        <f t="shared" si="0"/>
        <v>Muy ProbableBajo</v>
      </c>
      <c r="L17" s="135" t="s">
        <v>53</v>
      </c>
    </row>
    <row r="18" spans="2:13" ht="31.5" thickTop="1" thickBot="1">
      <c r="B18" s="3" t="s">
        <v>24</v>
      </c>
      <c r="C18" s="138"/>
      <c r="F18" s="138" t="s">
        <v>38</v>
      </c>
      <c r="I18" s="132" t="s">
        <v>208</v>
      </c>
      <c r="J18" s="132" t="s">
        <v>197</v>
      </c>
      <c r="K18" s="136" t="str">
        <f t="shared" si="0"/>
        <v>Muy ProbableModerado</v>
      </c>
      <c r="L18" s="133" t="s">
        <v>51</v>
      </c>
    </row>
    <row r="19" spans="2:13" ht="27" customHeight="1" thickTop="1" thickBot="1">
      <c r="B19" s="3" t="s">
        <v>124</v>
      </c>
      <c r="C19" s="238"/>
      <c r="F19" s="138" t="s">
        <v>31</v>
      </c>
      <c r="I19" s="132" t="s">
        <v>208</v>
      </c>
      <c r="J19" s="132" t="s">
        <v>209</v>
      </c>
      <c r="K19" s="136" t="str">
        <f t="shared" si="0"/>
        <v>Muy ProbableCritico</v>
      </c>
      <c r="L19" s="133" t="s">
        <v>51</v>
      </c>
    </row>
    <row r="20" spans="2:13" ht="31.5" thickTop="1" thickBot="1">
      <c r="B20" s="3" t="s">
        <v>125</v>
      </c>
      <c r="C20" s="238"/>
    </row>
    <row r="21" spans="2:13" ht="16.5" customHeight="1" thickBot="1">
      <c r="B21" s="4"/>
      <c r="C21" s="5"/>
    </row>
    <row r="22" spans="2:13" ht="15.75" thickBot="1">
      <c r="B22" s="4"/>
      <c r="C22" s="5"/>
    </row>
    <row r="23" spans="2:13" ht="18.75" customHeight="1" thickTop="1" thickBot="1">
      <c r="B23" s="4"/>
      <c r="C23" s="5"/>
      <c r="I23" s="359" t="s">
        <v>69</v>
      </c>
      <c r="J23" s="360"/>
      <c r="K23" s="363" t="s">
        <v>47</v>
      </c>
      <c r="L23" s="363"/>
      <c r="M23" s="364"/>
    </row>
    <row r="24" spans="2:13" ht="15.75" thickBot="1">
      <c r="B24" s="4"/>
      <c r="C24" s="5"/>
      <c r="I24" s="361"/>
      <c r="J24" s="362"/>
      <c r="K24" s="7" t="s">
        <v>70</v>
      </c>
      <c r="L24" s="7" t="s">
        <v>71</v>
      </c>
      <c r="M24" s="8" t="s">
        <v>72</v>
      </c>
    </row>
    <row r="25" spans="2:13" ht="18.75" thickBot="1">
      <c r="B25" s="4"/>
      <c r="C25" s="5"/>
      <c r="I25" s="365" t="s">
        <v>48</v>
      </c>
      <c r="J25" s="9" t="s">
        <v>178</v>
      </c>
      <c r="K25" s="10">
        <v>3</v>
      </c>
      <c r="L25" s="11">
        <v>6</v>
      </c>
      <c r="M25" s="12">
        <v>9</v>
      </c>
    </row>
    <row r="26" spans="2:13" ht="18.75" thickBot="1">
      <c r="B26" s="4"/>
      <c r="C26" s="5"/>
      <c r="F26" s="239" t="s">
        <v>360</v>
      </c>
      <c r="I26" s="365"/>
      <c r="J26" s="9" t="s">
        <v>179</v>
      </c>
      <c r="K26" s="13">
        <v>2</v>
      </c>
      <c r="L26" s="10">
        <v>4</v>
      </c>
      <c r="M26" s="12">
        <v>6</v>
      </c>
    </row>
    <row r="27" spans="2:13" ht="26.25" thickBot="1">
      <c r="B27" s="4"/>
      <c r="C27" s="5"/>
      <c r="D27" s="9" t="s">
        <v>178</v>
      </c>
      <c r="F27" s="138" t="s">
        <v>114</v>
      </c>
      <c r="I27" s="366"/>
      <c r="J27" s="14" t="s">
        <v>180</v>
      </c>
      <c r="K27" s="15">
        <v>1</v>
      </c>
      <c r="L27" s="15">
        <v>2</v>
      </c>
      <c r="M27" s="16">
        <v>3</v>
      </c>
    </row>
    <row r="28" spans="2:13" ht="15.75" thickBot="1">
      <c r="B28" s="4"/>
      <c r="C28" s="5"/>
      <c r="D28" s="9" t="s">
        <v>179</v>
      </c>
      <c r="F28" s="138" t="s">
        <v>361</v>
      </c>
    </row>
    <row r="29" spans="2:13" ht="26.25" thickBot="1">
      <c r="D29" s="14" t="s">
        <v>180</v>
      </c>
      <c r="I29" s="18" t="s">
        <v>51</v>
      </c>
      <c r="J29" s="367" t="s">
        <v>74</v>
      </c>
      <c r="K29" s="367"/>
      <c r="L29" s="368"/>
    </row>
    <row r="30" spans="2:13" ht="15.75" thickTop="1">
      <c r="I30" s="19" t="s">
        <v>53</v>
      </c>
      <c r="J30" s="369" t="s">
        <v>75</v>
      </c>
      <c r="K30" s="369"/>
      <c r="L30" s="370"/>
    </row>
    <row r="31" spans="2:13" ht="15.75" thickBot="1">
      <c r="I31" s="20" t="s">
        <v>56</v>
      </c>
      <c r="J31" s="357" t="s">
        <v>76</v>
      </c>
      <c r="K31" s="357"/>
      <c r="L31" s="358"/>
    </row>
    <row r="36" spans="2:2">
      <c r="B36"/>
    </row>
    <row r="37" spans="2:2">
      <c r="B37" s="237" t="s">
        <v>359</v>
      </c>
    </row>
    <row r="38" spans="2:2">
      <c r="B38" s="236" t="s">
        <v>355</v>
      </c>
    </row>
    <row r="39" spans="2:2">
      <c r="B39" s="236" t="s">
        <v>356</v>
      </c>
    </row>
    <row r="40" spans="2:2">
      <c r="B40" s="236" t="s">
        <v>357</v>
      </c>
    </row>
    <row r="41" spans="2:2">
      <c r="B41" s="236" t="s">
        <v>358</v>
      </c>
    </row>
    <row r="42" spans="2:2">
      <c r="B42" s="138"/>
    </row>
  </sheetData>
  <mergeCells count="8">
    <mergeCell ref="J29:L29"/>
    <mergeCell ref="J30:L30"/>
    <mergeCell ref="J31:L31"/>
    <mergeCell ref="F1:G1"/>
    <mergeCell ref="F6:G6"/>
    <mergeCell ref="I23:J24"/>
    <mergeCell ref="K23:M23"/>
    <mergeCell ref="I25:I27"/>
  </mergeCells>
  <dataValidations disablePrompts="1" count="1">
    <dataValidation type="list" allowBlank="1" showInputMessage="1" showErrorMessage="1" sqref="E12" xr:uid="{00000000-0002-0000-0800-000000000000}">
      <formula1>Impacto</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1253f70-c3ef-4f8b-b679-8f3547793e6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D1D06F3C70A3C418DDACDE73D65B491" ma:contentTypeVersion="18" ma:contentTypeDescription="Crear nuevo documento." ma:contentTypeScope="" ma:versionID="5b14075e18df0289f2a686ae1fe3137e">
  <xsd:schema xmlns:xsd="http://www.w3.org/2001/XMLSchema" xmlns:xs="http://www.w3.org/2001/XMLSchema" xmlns:p="http://schemas.microsoft.com/office/2006/metadata/properties" xmlns:ns3="81253f70-c3ef-4f8b-b679-8f3547793e6e" xmlns:ns4="218ea0b6-7b12-4b6b-9794-601afa4f82ae" targetNamespace="http://schemas.microsoft.com/office/2006/metadata/properties" ma:root="true" ma:fieldsID="1e77caabbe6c5ce80dca1d03a7693564" ns3:_="" ns4:_="">
    <xsd:import namespace="81253f70-c3ef-4f8b-b679-8f3547793e6e"/>
    <xsd:import namespace="218ea0b6-7b12-4b6b-9794-601afa4f82a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SearchProperties" minOccurs="0"/>
                <xsd:element ref="ns3:MediaServiceObjectDetectorVersions" minOccurs="0"/>
                <xsd:element ref="ns3:MediaServiceSystemTag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253f70-c3ef-4f8b-b679-8f3547793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_activity" ma:index="24" nillable="true" ma:displayName="_activity" ma:hidden="true" ma:internalName="_activity">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8ea0b6-7b12-4b6b-9794-601afa4f82a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808469-5839-44A4-A76E-39ED6339CE3D}">
  <ds:schemaRefs>
    <ds:schemaRef ds:uri="http://schemas.microsoft.com/sharepoint/v3/contenttype/forms"/>
  </ds:schemaRefs>
</ds:datastoreItem>
</file>

<file path=customXml/itemProps2.xml><?xml version="1.0" encoding="utf-8"?>
<ds:datastoreItem xmlns:ds="http://schemas.openxmlformats.org/officeDocument/2006/customXml" ds:itemID="{A9E28D18-8540-44CF-8F6B-FA0E852D4239}">
  <ds:schemaRefs>
    <ds:schemaRef ds:uri="http://purl.org/dc/elements/1.1/"/>
    <ds:schemaRef ds:uri="http://www.w3.org/XML/1998/namespace"/>
    <ds:schemaRef ds:uri="81253f70-c3ef-4f8b-b679-8f3547793e6e"/>
    <ds:schemaRef ds:uri="http://purl.org/dc/terms/"/>
    <ds:schemaRef ds:uri="http://schemas.microsoft.com/office/2006/documentManagement/types"/>
    <ds:schemaRef ds:uri="http://purl.org/dc/dcmitype/"/>
    <ds:schemaRef ds:uri="218ea0b6-7b12-4b6b-9794-601afa4f82a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FBAFB218-D3C7-4D82-8E36-6D3C588B0D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253f70-c3ef-4f8b-b679-8f3547793e6e"/>
    <ds:schemaRef ds:uri="218ea0b6-7b12-4b6b-9794-601afa4f82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24</vt:i4>
      </vt:variant>
    </vt:vector>
  </HeadingPairs>
  <TitlesOfParts>
    <vt:vector size="32" baseType="lpstr">
      <vt:lpstr>Cuadro descriptivo</vt:lpstr>
      <vt:lpstr>procesos</vt:lpstr>
      <vt:lpstr>Hoja2</vt:lpstr>
      <vt:lpstr>Hoja1</vt:lpstr>
      <vt:lpstr>Riesgos</vt:lpstr>
      <vt:lpstr>Controles</vt:lpstr>
      <vt:lpstr>Matriz de Nivel Lab</vt:lpstr>
      <vt:lpstr>Lista</vt:lpstr>
      <vt:lpstr>Auditoriaanterior</vt:lpstr>
      <vt:lpstr>Calificacioncontrol</vt:lpstr>
      <vt:lpstr>Clase</vt:lpstr>
      <vt:lpstr>Clasificaciónriesgo</vt:lpstr>
      <vt:lpstr>Documentacion</vt:lpstr>
      <vt:lpstr>EFECTIVIDAD</vt:lpstr>
      <vt:lpstr>ESTADO_TRATAMIENTO_RIESGO</vt:lpstr>
      <vt:lpstr>Evidencia</vt:lpstr>
      <vt:lpstr>Frecuencia</vt:lpstr>
      <vt:lpstr>Hallazgos</vt:lpstr>
      <vt:lpstr>Impaco</vt:lpstr>
      <vt:lpstr>Impacto</vt:lpstr>
      <vt:lpstr>Macroproceso</vt:lpstr>
      <vt:lpstr>Nivelaceptacion</vt:lpstr>
      <vt:lpstr>Probabilidad</vt:lpstr>
      <vt:lpstr>Proceso</vt:lpstr>
      <vt:lpstr>Responsable</vt:lpstr>
      <vt:lpstr>RIESGO_MATERIALIZADO</vt:lpstr>
      <vt:lpstr>Riesgosignificativo</vt:lpstr>
      <vt:lpstr>Risgofraude</vt:lpstr>
      <vt:lpstr>Segregacion</vt:lpstr>
      <vt:lpstr>TIPO_DE_RIESGO</vt:lpstr>
      <vt:lpstr>Tipocontrol</vt:lpstr>
      <vt:lpstr>Tiporiesgo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de Riesgos Procesos</dc:title>
  <dc:creator>Sistema Integrado de Planeación, Gestión y Control (SIPGC)</dc:creator>
  <cp:keywords>F-DE-01</cp:keywords>
  <cp:lastModifiedBy>Hildeberto Antonio Quintero Alzate</cp:lastModifiedBy>
  <cp:lastPrinted>2024-07-30T18:43:34Z</cp:lastPrinted>
  <dcterms:created xsi:type="dcterms:W3CDTF">2018-05-22T18:53:40Z</dcterms:created>
  <dcterms:modified xsi:type="dcterms:W3CDTF">2025-12-18T20:49:09Z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0x0101003D1D06F3C70A3C418DDACDE73D65B491</vt:lpwstr>
  </property>
</Properties>
</file>