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VERONICA 2023\CONVENIO DE ASOCIACIÓN\DRMI PANTAGORAS\22 feb documentos definitivos\"/>
    </mc:Choice>
  </mc:AlternateContent>
  <xr:revisionPtr revIDLastSave="0" documentId="8_{8187AED9-40C8-4290-BEA6-7DDD81F87B43}" xr6:coauthVersionLast="36" xr6:coauthVersionMax="36" xr10:uidLastSave="{00000000-0000-0000-0000-000000000000}"/>
  <bookViews>
    <workbookView xWindow="0" yWindow="0" windowWidth="28800" windowHeight="12225" firstSheet="1" activeTab="6" xr2:uid="{00000000-000D-0000-FFFF-FFFF00000000}"/>
  </bookViews>
  <sheets>
    <sheet name="PresupuestoGeneral" sheetId="29" r:id="rId1"/>
    <sheet name="1.1 Gobernanza" sheetId="15" r:id="rId2"/>
    <sheet name="2.1 PresupuestoParticipativo" sheetId="18" r:id="rId3"/>
    <sheet name="3.1 - 3.2 Meliponicultura" sheetId="14" r:id="rId4"/>
    <sheet name="4.1 Manteni 4.2 Restauración" sheetId="1" r:id="rId5"/>
    <sheet name="5.1 Simposio fauna" sheetId="23" r:id="rId6"/>
    <sheet name="6. Equipo Tecnico" sheetId="25" r:id="rId7"/>
    <sheet name="7. Divulgacion" sheetId="26" r:id="rId8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" i="29" l="1"/>
  <c r="J4" i="29"/>
  <c r="G3" i="1" l="1"/>
  <c r="G13" i="23" l="1"/>
  <c r="G14" i="23"/>
  <c r="G15" i="23"/>
  <c r="G16" i="23"/>
  <c r="G17" i="23"/>
  <c r="G18" i="23"/>
  <c r="G19" i="23"/>
  <c r="G20" i="23"/>
  <c r="G21" i="23"/>
  <c r="G22" i="23"/>
  <c r="G12" i="23"/>
  <c r="G3" i="23"/>
  <c r="G4" i="23"/>
  <c r="G5" i="23"/>
  <c r="G6" i="23"/>
  <c r="G7" i="23"/>
  <c r="G8" i="23"/>
  <c r="G9" i="23"/>
  <c r="G10" i="23"/>
  <c r="G2" i="23"/>
  <c r="G11" i="23" l="1"/>
  <c r="C14" i="29" s="1"/>
  <c r="D14" i="29" s="1"/>
  <c r="G23" i="23"/>
  <c r="C15" i="29" s="1"/>
  <c r="G14" i="29" l="1"/>
  <c r="C20" i="29"/>
  <c r="H2" i="26"/>
  <c r="G2" i="26"/>
  <c r="G3" i="25"/>
  <c r="H3" i="25" s="1"/>
  <c r="G2" i="25"/>
  <c r="H2" i="25" s="1"/>
  <c r="G55" i="1"/>
  <c r="F59" i="1"/>
  <c r="G58" i="1"/>
  <c r="G57" i="1"/>
  <c r="G56" i="1"/>
  <c r="G54" i="1"/>
  <c r="G53" i="1"/>
  <c r="G52" i="1"/>
  <c r="G51" i="1"/>
  <c r="G50" i="1"/>
  <c r="G45" i="1"/>
  <c r="G44" i="1"/>
  <c r="G43" i="1"/>
  <c r="G42" i="1"/>
  <c r="G41" i="1"/>
  <c r="G40" i="1"/>
  <c r="G39" i="1"/>
  <c r="G38" i="1"/>
  <c r="G37" i="1"/>
  <c r="G38" i="14"/>
  <c r="G37" i="14"/>
  <c r="E7" i="14"/>
  <c r="G7" i="14" s="1"/>
  <c r="E6" i="14"/>
  <c r="G6" i="14" s="1"/>
  <c r="G8" i="14"/>
  <c r="G9" i="14"/>
  <c r="G5" i="14"/>
  <c r="G2" i="1"/>
  <c r="G4" i="14"/>
  <c r="C17" i="29" l="1"/>
  <c r="G39" i="14"/>
  <c r="G41" i="14" s="1"/>
  <c r="C9" i="29" s="1"/>
  <c r="C18" i="29"/>
  <c r="G59" i="1"/>
  <c r="G60" i="1" s="1"/>
  <c r="G61" i="1" s="1"/>
  <c r="F46" i="1"/>
  <c r="G46" i="1" s="1"/>
  <c r="G47" i="1" s="1"/>
  <c r="G48" i="1" s="1"/>
  <c r="G31" i="14" l="1"/>
  <c r="G30" i="14"/>
  <c r="G14" i="14"/>
  <c r="G11" i="14"/>
  <c r="G12" i="14"/>
  <c r="G13" i="14"/>
  <c r="G15" i="14"/>
  <c r="G3" i="14" l="1"/>
  <c r="G10" i="14"/>
  <c r="H5" i="14" s="1"/>
  <c r="G2" i="14"/>
  <c r="H55" i="15"/>
  <c r="H54" i="15"/>
  <c r="H53" i="15"/>
  <c r="H52" i="15"/>
  <c r="H51" i="15"/>
  <c r="H50" i="15"/>
  <c r="H49" i="15"/>
  <c r="H48" i="15"/>
  <c r="H47" i="15"/>
  <c r="H46" i="15"/>
  <c r="H45" i="15"/>
  <c r="H44" i="15"/>
  <c r="H43" i="15"/>
  <c r="H42" i="15"/>
  <c r="H41" i="15"/>
  <c r="H40" i="15"/>
  <c r="H39" i="15"/>
  <c r="H38" i="15"/>
  <c r="H37" i="15"/>
  <c r="H36" i="15"/>
  <c r="H35" i="15"/>
  <c r="H34" i="15"/>
  <c r="H33" i="15"/>
  <c r="H32" i="15"/>
  <c r="H31" i="15"/>
  <c r="H30" i="15"/>
  <c r="H29" i="15"/>
  <c r="H28" i="15"/>
  <c r="H27" i="15"/>
  <c r="H26" i="15"/>
  <c r="H14" i="15"/>
  <c r="H15" i="15"/>
  <c r="H16" i="15"/>
  <c r="H17" i="15"/>
  <c r="H18" i="15"/>
  <c r="H19" i="15"/>
  <c r="H20" i="15"/>
  <c r="H21" i="15"/>
  <c r="H22" i="15"/>
  <c r="H23" i="15"/>
  <c r="H24" i="15"/>
  <c r="H25" i="15"/>
  <c r="H8" i="15"/>
  <c r="H9" i="15"/>
  <c r="H10" i="15"/>
  <c r="H11" i="15"/>
  <c r="H12" i="15"/>
  <c r="H13" i="15"/>
  <c r="H7" i="15"/>
  <c r="H3" i="15"/>
  <c r="H4" i="15"/>
  <c r="H5" i="15"/>
  <c r="H6" i="15"/>
  <c r="H2" i="15"/>
  <c r="H2" i="14" l="1"/>
  <c r="I32" i="15"/>
  <c r="I14" i="15"/>
  <c r="I8" i="15"/>
  <c r="I26" i="15"/>
  <c r="I38" i="15"/>
  <c r="I44" i="15"/>
  <c r="I50" i="15"/>
  <c r="I2" i="15"/>
  <c r="I20" i="15"/>
  <c r="I56" i="15" l="1"/>
  <c r="C4" i="29" s="1"/>
  <c r="D15" i="29"/>
  <c r="H15" i="29" l="1"/>
  <c r="G15" i="29"/>
  <c r="D17" i="29"/>
  <c r="G17" i="29" s="1"/>
  <c r="C6" i="29" l="1"/>
  <c r="D6" i="29" l="1"/>
  <c r="G6" i="29" s="1"/>
  <c r="I17" i="29"/>
  <c r="D18" i="29"/>
  <c r="H18" i="29" l="1"/>
  <c r="G18" i="29"/>
  <c r="H6" i="29"/>
  <c r="D20" i="29" l="1"/>
  <c r="G20" i="29" s="1"/>
  <c r="F2" i="18"/>
  <c r="H20" i="29" l="1"/>
  <c r="H6" i="25"/>
  <c r="G23" i="14"/>
  <c r="G25" i="14"/>
  <c r="G26" i="14"/>
  <c r="G27" i="14"/>
  <c r="G29" i="14"/>
  <c r="G20" i="14"/>
  <c r="G21" i="14"/>
  <c r="G22" i="14"/>
  <c r="E32" i="1"/>
  <c r="G32" i="1" s="1"/>
  <c r="E30" i="1"/>
  <c r="G30" i="1" s="1"/>
  <c r="E29" i="1"/>
  <c r="G29" i="1" s="1"/>
  <c r="E28" i="1"/>
  <c r="G28" i="1" s="1"/>
  <c r="G28" i="14"/>
  <c r="G24" i="14"/>
  <c r="G19" i="14"/>
  <c r="G18" i="14"/>
  <c r="G17" i="14"/>
  <c r="G16" i="14"/>
  <c r="E12" i="1"/>
  <c r="G12" i="1" s="1"/>
  <c r="E14" i="1"/>
  <c r="G14" i="1" s="1"/>
  <c r="G7" i="1"/>
  <c r="E13" i="1"/>
  <c r="G13" i="1" s="1"/>
  <c r="E31" i="1"/>
  <c r="G31" i="1" s="1"/>
  <c r="G11" i="1"/>
  <c r="G10" i="1"/>
  <c r="G9" i="1"/>
  <c r="G8" i="1"/>
  <c r="G6" i="1"/>
  <c r="G27" i="1"/>
  <c r="G26" i="1"/>
  <c r="G25" i="1"/>
  <c r="G24" i="1"/>
  <c r="G23" i="1"/>
  <c r="G22" i="1"/>
  <c r="G21" i="1"/>
  <c r="G20" i="1"/>
  <c r="G33" i="14" l="1"/>
  <c r="C8" i="29" s="1"/>
  <c r="D4" i="29"/>
  <c r="G4" i="29" s="1"/>
  <c r="K6" i="29" s="1"/>
  <c r="K8" i="29" s="1"/>
  <c r="F33" i="1"/>
  <c r="G33" i="1" s="1"/>
  <c r="F15" i="1"/>
  <c r="G15" i="1" s="1"/>
  <c r="G16" i="1" s="1"/>
  <c r="G17" i="1" s="1"/>
  <c r="C11" i="29" s="1"/>
  <c r="H11" i="29" s="1"/>
  <c r="G34" i="1" l="1"/>
  <c r="D8" i="29"/>
  <c r="D9" i="29"/>
  <c r="D11" i="29"/>
  <c r="G62" i="1" l="1"/>
  <c r="C12" i="29" s="1"/>
  <c r="D12" i="29" s="1"/>
  <c r="G35" i="1"/>
  <c r="G65" i="1" s="1"/>
  <c r="H9" i="29"/>
  <c r="G9" i="29"/>
  <c r="H8" i="29"/>
  <c r="H21" i="29" s="1"/>
  <c r="G8" i="29"/>
  <c r="G11" i="29"/>
  <c r="G12" i="29" l="1"/>
  <c r="I12" i="29"/>
  <c r="I21" i="29" s="1"/>
  <c r="G21" i="29"/>
</calcChain>
</file>

<file path=xl/sharedStrings.xml><?xml version="1.0" encoding="utf-8"?>
<sst xmlns="http://schemas.openxmlformats.org/spreadsheetml/2006/main" count="560" uniqueCount="308">
  <si>
    <t>Item</t>
  </si>
  <si>
    <t xml:space="preserve">Actividad </t>
  </si>
  <si>
    <t xml:space="preserve">Unidad </t>
  </si>
  <si>
    <t xml:space="preserve">Cantidad </t>
  </si>
  <si>
    <t>Valor Unitario</t>
  </si>
  <si>
    <t>Valor Total</t>
  </si>
  <si>
    <t>Hectarea</t>
  </si>
  <si>
    <t>1.1</t>
  </si>
  <si>
    <t>Rocería o control de invasoras</t>
  </si>
  <si>
    <t xml:space="preserve">Jornal </t>
  </si>
  <si>
    <t>Plateo</t>
  </si>
  <si>
    <t>Jornal</t>
  </si>
  <si>
    <t>Ahoyado</t>
  </si>
  <si>
    <t xml:space="preserve">Aplicación de Fertilizantes </t>
  </si>
  <si>
    <t xml:space="preserve">Transporte interno </t>
  </si>
  <si>
    <t>Siembra</t>
  </si>
  <si>
    <t>Control Fitosanitario</t>
  </si>
  <si>
    <t>Plantas</t>
  </si>
  <si>
    <t xml:space="preserve">Planta </t>
  </si>
  <si>
    <t>Micorizas (100g/planta)</t>
  </si>
  <si>
    <t>Bulto (50kg)</t>
  </si>
  <si>
    <t>Kg_litro</t>
  </si>
  <si>
    <t>Bulto (60 kg)</t>
  </si>
  <si>
    <t>Otros insumos (Dependiendo la situacion climatica Hidroretenedor (10 g / planta) u otro)</t>
  </si>
  <si>
    <t xml:space="preserve">Kg </t>
  </si>
  <si>
    <t>Subtotal</t>
  </si>
  <si>
    <t>Aplicación de Fertilizantes abono orgánico</t>
  </si>
  <si>
    <t>Control Fitosanitario integrado</t>
  </si>
  <si>
    <t>Abono Organico (400g/plantula)</t>
  </si>
  <si>
    <t>Bulto (60kg)</t>
  </si>
  <si>
    <t>Control Fitosanitario (Atta kill (6gr/plántula)</t>
  </si>
  <si>
    <t>Kgr_Lts</t>
  </si>
  <si>
    <t>Unidad</t>
  </si>
  <si>
    <t>Cantidad</t>
  </si>
  <si>
    <t>Global</t>
  </si>
  <si>
    <t>Mes</t>
  </si>
  <si>
    <t>Resiembra</t>
  </si>
  <si>
    <t>Plántulas</t>
  </si>
  <si>
    <t>Hoyado, resiembra</t>
  </si>
  <si>
    <t>Trazado</t>
  </si>
  <si>
    <t>Transporte menor</t>
  </si>
  <si>
    <t>Hincado</t>
  </si>
  <si>
    <t>Templado y grapado</t>
  </si>
  <si>
    <t>Postes</t>
  </si>
  <si>
    <t>Pie Amigos</t>
  </si>
  <si>
    <t>Grapa (Kgr.)</t>
  </si>
  <si>
    <t>Tipo de poste</t>
  </si>
  <si>
    <t>Número de hilos</t>
  </si>
  <si>
    <t>Dimensión (Largo m - Diámetro cm)</t>
  </si>
  <si>
    <t>Distancia entre hilos (cm)</t>
  </si>
  <si>
    <t>Inmunización</t>
  </si>
  <si>
    <t>Metros de alambre por rollo</t>
  </si>
  <si>
    <t>Distancia entre postes (m)</t>
  </si>
  <si>
    <t>Dimensión del hoyo cms. (prof. x  lados)</t>
  </si>
  <si>
    <t>Distancia entre pie de amigos (m)</t>
  </si>
  <si>
    <t>Número de grapas por kilo</t>
  </si>
  <si>
    <t>Calibre alambre de púa</t>
  </si>
  <si>
    <t>Postes y Pie Amigos / Ha</t>
  </si>
  <si>
    <t>Rollos de Alambre / Ha</t>
  </si>
  <si>
    <t>Kilos de Grapas / Ha</t>
  </si>
  <si>
    <t>Rollo</t>
  </si>
  <si>
    <t>Kg</t>
  </si>
  <si>
    <t>Especificaciones</t>
  </si>
  <si>
    <t>Techos colmenas</t>
  </si>
  <si>
    <t>Kit</t>
  </si>
  <si>
    <t>Plantula</t>
  </si>
  <si>
    <t>Control fitosanitario integrado (6g/planta)</t>
  </si>
  <si>
    <t>Abono Orgánico (600g Plántula)</t>
  </si>
  <si>
    <t>kg</t>
  </si>
  <si>
    <t>Cal dolomita (50g/planta)</t>
  </si>
  <si>
    <t>Observaciones</t>
  </si>
  <si>
    <t>Transporte (20% de los insumos)</t>
  </si>
  <si>
    <t>Alambre de pua (Rollo de 200m)</t>
  </si>
  <si>
    <t>7cm x 220 cm</t>
  </si>
  <si>
    <t>Si</t>
  </si>
  <si>
    <t>50x20</t>
  </si>
  <si>
    <t>Madera</t>
  </si>
  <si>
    <t>Soportes colmenas (Tubo pvc 3")</t>
  </si>
  <si>
    <t>Tabla base</t>
  </si>
  <si>
    <t>Tornillos de ensamble</t>
  </si>
  <si>
    <t xml:space="preserve">Frasco de vidrio </t>
  </si>
  <si>
    <t>Gotero de 5 ml</t>
  </si>
  <si>
    <t>Filtro de tela</t>
  </si>
  <si>
    <t>Transporte de materiales e insumos</t>
  </si>
  <si>
    <t>este valor se distribuye entre todos los usuarios</t>
  </si>
  <si>
    <t>Coordinación</t>
  </si>
  <si>
    <t>Apoyo Técnico Local</t>
  </si>
  <si>
    <t>7.1</t>
  </si>
  <si>
    <t>6.1</t>
  </si>
  <si>
    <t>5.2</t>
  </si>
  <si>
    <t>4.2</t>
  </si>
  <si>
    <t>4.1</t>
  </si>
  <si>
    <t>3.2</t>
  </si>
  <si>
    <t>3.1</t>
  </si>
  <si>
    <t>2.2</t>
  </si>
  <si>
    <t>2.1</t>
  </si>
  <si>
    <t>CANT</t>
  </si>
  <si>
    <t>UND</t>
  </si>
  <si>
    <t>VALOR UNITARIO</t>
  </si>
  <si>
    <t>ACTIVIDADES A DESARROLLAR</t>
  </si>
  <si>
    <t>ÍTEM</t>
  </si>
  <si>
    <t>TOTAL</t>
  </si>
  <si>
    <t xml:space="preserve">Coordinación con dedicación exclusiva ejecución convenio </t>
  </si>
  <si>
    <t>Totales</t>
  </si>
  <si>
    <t>VALOR APORTADO CORNARE</t>
  </si>
  <si>
    <t>VALOR APORTADO  ESAL</t>
  </si>
  <si>
    <t>1. Fortalecimiento del Equipo Dinamizador del DRMI BMP, en la gestión e implementación del Plan de manejo del AP.</t>
  </si>
  <si>
    <t>2. Educación y comunicación ambiental para la gestión del AP.</t>
  </si>
  <si>
    <t>3. Promoción e implementación de sistemas y prácticas de producción sostenible.</t>
  </si>
  <si>
    <t>4. Restauración ecológica y monitoreo de los ecosistemas en el área protegida</t>
  </si>
  <si>
    <t>Detalle de las demás actividades pestañas del presente documento</t>
  </si>
  <si>
    <t xml:space="preserve">VALOR TOTAL </t>
  </si>
  <si>
    <t>6. Equipo técnico para implementación de actividades plan de manejo</t>
  </si>
  <si>
    <t>6.2</t>
  </si>
  <si>
    <r>
      <t>Unidad</t>
    </r>
    <r>
      <rPr>
        <sz val="14"/>
        <rFont val="Calibri"/>
        <family val="2"/>
        <scheme val="minor"/>
      </rPr>
      <t>*</t>
    </r>
  </si>
  <si>
    <r>
      <t>Hectárea</t>
    </r>
    <r>
      <rPr>
        <b/>
        <sz val="14"/>
        <rFont val="Calibri"/>
        <family val="2"/>
        <scheme val="minor"/>
      </rPr>
      <t>*</t>
    </r>
  </si>
  <si>
    <t>Desarrollo de la propuesta de presupuesto participativo, conforme a los términos de referencia expuestos en convocatoria  para emprendimientos dentro del DRMI BMP, con tiempo prudencial de presentación de propuestas.</t>
  </si>
  <si>
    <t>Proyecto</t>
  </si>
  <si>
    <t>7. Comunicaciones</t>
  </si>
  <si>
    <t>1.1.1</t>
  </si>
  <si>
    <t>1.1.2</t>
  </si>
  <si>
    <t>1.1.3</t>
  </si>
  <si>
    <t>1.1.4</t>
  </si>
  <si>
    <t>1.1.5</t>
  </si>
  <si>
    <t>1.1.6</t>
  </si>
  <si>
    <t>1.1.7</t>
  </si>
  <si>
    <t>1.1.8</t>
  </si>
  <si>
    <t>1.1.9</t>
  </si>
  <si>
    <t>Kit Herramienta básica</t>
  </si>
  <si>
    <t>Taco base</t>
  </si>
  <si>
    <t>Jeringa de 50 cm con punta plástica</t>
  </si>
  <si>
    <t xml:space="preserve">Flora melífera </t>
  </si>
  <si>
    <r>
      <t xml:space="preserve">Realizar un </t>
    </r>
    <r>
      <rPr>
        <b/>
        <sz val="11"/>
        <color theme="1"/>
        <rFont val="Calibri"/>
        <family val="2"/>
        <scheme val="minor"/>
      </rPr>
      <t>mantenimiento</t>
    </r>
    <r>
      <rPr>
        <sz val="11"/>
        <color theme="1"/>
        <rFont val="Calibri"/>
        <family val="2"/>
        <scheme val="minor"/>
      </rPr>
      <t xml:space="preserve"> las hectareas establecidas</t>
    </r>
  </si>
  <si>
    <t>Realizar dos mantenimientos de las 25 hectáreas de restauración establecidas en el primer año de ejecución del plan de manejo.</t>
  </si>
  <si>
    <t>Realizar seguimiento y capacitación de las 43 unidades productivas de meliponicultura instaladas en el primer año de ejecución del plan de manejo, orientando este apoyo a los procesos de certificación verde y/o sostenible de la miel y otros productos; y procesos de comercialización de la miel y sus derivados.</t>
  </si>
  <si>
    <t>Unidad* Implementadas en el primer año de ejecución del PMA del DRMI-BMP</t>
  </si>
  <si>
    <r>
      <t>Hectárea</t>
    </r>
    <r>
      <rPr>
        <b/>
        <sz val="10"/>
        <color theme="1"/>
        <rFont val="Calibri"/>
        <family val="2"/>
      </rPr>
      <t xml:space="preserve">* </t>
    </r>
    <r>
      <rPr>
        <sz val="10"/>
        <color theme="1"/>
        <rFont val="Calibri"/>
        <family val="2"/>
      </rPr>
      <t>Implementadas en el primer año de ejecución del PMA del DRMI-BMP</t>
    </r>
  </si>
  <si>
    <t>Llevar a cabo un proceso de Gobernanza para la gestión y participación social del área protegida DRMI BMP.</t>
  </si>
  <si>
    <t xml:space="preserve">Realizar la instalación de 10 unidades productivas de meliponicultura nuevas en las veredas del DRMI - BMP articulado con la meta de restauración 2022- 2023. </t>
  </si>
  <si>
    <r>
      <t>Hectárea</t>
    </r>
    <r>
      <rPr>
        <sz val="14"/>
        <rFont val="Calibri"/>
        <family val="2"/>
        <scheme val="minor"/>
      </rPr>
      <t>*</t>
    </r>
  </si>
  <si>
    <t>4.1 Mantenimiento</t>
  </si>
  <si>
    <r>
      <t xml:space="preserve">Implementar acciones de restauración y/o rehabilitación ambiental en 4 hectáreas nuevas, a través de ejercicios comunitarios con la metodología de planificación predial, teniendo en cuenta acuerdos de conservación en los predios del DRMI - BMP; priorizando la conectividad boscosa y las rondas hídricas el cual contempla tres estrategias </t>
    </r>
    <r>
      <rPr>
        <b/>
        <sz val="10"/>
        <rFont val="Arial"/>
        <family val="2"/>
      </rPr>
      <t>(establecimiento, mantenimiento y aislamiento)</t>
    </r>
    <r>
      <rPr>
        <sz val="10"/>
        <rFont val="Arial"/>
        <family val="2"/>
      </rPr>
      <t>. Se pretende tener  restauración con un propósito implementando bosques melíferos como alimento de las unidades de meliponicultura establecidas.</t>
    </r>
  </si>
  <si>
    <t>Llevar a cabo un  simposio relacionado con fauna silvestre del área protegida (DRMI Bosques Mármoles y Pantágoras), articulado al Sistema Regional de Áreas Protegidas SIRAP Oriente</t>
  </si>
  <si>
    <t>mes</t>
  </si>
  <si>
    <t>Estrategia comunicaciones (divulgación de acciones)</t>
  </si>
  <si>
    <t>Refrigerio</t>
  </si>
  <si>
    <t>Almuerzo</t>
  </si>
  <si>
    <t>Observación:</t>
  </si>
  <si>
    <t>1- En todas las cotizaciones se habla de realizar 2 encuentros y en el proyecto solo se va a realizar 1.</t>
  </si>
  <si>
    <t xml:space="preserve">2- No se incluye en las cotizaciones el lugar donde se realizará el evento </t>
  </si>
  <si>
    <t>3-El documento con resultados que debe de incluir?</t>
  </si>
  <si>
    <t>Ítem</t>
  </si>
  <si>
    <r>
      <rPr>
        <b/>
        <i/>
        <u/>
        <sz val="11"/>
        <color rgb="FFFF0000"/>
        <rFont val="Calibri"/>
        <family val="2"/>
        <scheme val="minor"/>
      </rPr>
      <t>Nota:</t>
    </r>
    <r>
      <rPr>
        <sz val="11"/>
        <color rgb="FFFF0000"/>
        <rFont val="Calibri"/>
        <family val="2"/>
        <scheme val="minor"/>
      </rPr>
      <t xml:space="preserve"> Los simposios relacionados con fauna silvestre del área protegida (DRMI Bosques Mármoles y Pantágoras), se articula al Sistema Regional de Áreas Protegidas SIRAP Oriente y contempla ofrecer a los participantes desayuno, hidratación almuerzo, refrigerio, cena, transporte y acto cultural que incluya obra teatral de la región y de carácter ambiental además que tenga el espacio o auditorio para la realización de la actividad.</t>
    </r>
  </si>
  <si>
    <t xml:space="preserve">Se ajustaron 2 dos simposios </t>
  </si>
  <si>
    <t>Se da claridad que se debe tener el espacio en el APU y anexo especificaciones</t>
  </si>
  <si>
    <t>El documento memoria que contenga la relatoría del evento, aspectos a resaltar, opiniones de los participantes, conclusiones, recomendaciones y evaluación del evento, anexando registros de asistencia y registro fotográfico.
Se ajusto en el anexo especificaciones (Pág., 8)</t>
  </si>
  <si>
    <t>Valor Unitario Mes</t>
  </si>
  <si>
    <t>Alquiler equipos (Contiene: Portatil, video beam, carterlera, papeleria, marcadores, entre otros)</t>
  </si>
  <si>
    <t>Descripción</t>
  </si>
  <si>
    <t xml:space="preserve">Refrigerio 30 Personas (Sandwich crudo de jamo, queso, lechuga, tomate; incluye bebida) Opcion dos: Pastel de pollo con bebida  </t>
  </si>
  <si>
    <t xml:space="preserve">Almuerzo 30 personas (Almuerzo completo con proteina animal de 120 gr, harina, ensalada, sopa, sobremesa y energético) opcion Fiambre completo con bebida. Tanto el empaque como el servicio debe ser en productos biodegradables o en losa </t>
  </si>
  <si>
    <t>Alquiler de recinto (Incluye: Espacio con buena iluminación, silleteria, mesas de trabajo, energia, disponibilidad de baños y buena ventilación</t>
  </si>
  <si>
    <t xml:space="preserve">Estación de café y agua </t>
  </si>
  <si>
    <t>SubT Actividad</t>
  </si>
  <si>
    <t>Capacitador</t>
  </si>
  <si>
    <t>Recinto</t>
  </si>
  <si>
    <t>Alquiler equipos (Contiene: Elementos de primeros auxilios, Portatil, video beam, carterlera, papeleria, marcadores, entre otros)</t>
  </si>
  <si>
    <t>Alquiler equipos (Contiene: Elementos especificos del taller: mantas, colchonetas, Portatil, video beam, carterlera, papeleria, marcadores, entre otros)</t>
  </si>
  <si>
    <t>Cantidad Gobal</t>
  </si>
  <si>
    <t xml:space="preserve">(Un) Taller de  fortalecimiento Equipo Dinamizador en procesos de gestión y participación social </t>
  </si>
  <si>
    <t>(un) Taller de Fortalecimiento Equipo dinamizador gestión en la Toma de decisiones para el área protegida</t>
  </si>
  <si>
    <t>(un) Taller de Fortalecimiento Equipo dinamizador en la temática de proyectos productivos y su gestión apropiada</t>
  </si>
  <si>
    <t xml:space="preserve">(un) Taller de Fortalecimiento Equipo dinamizador en la temática gestión de proyectos con la metodología del marco lógico </t>
  </si>
  <si>
    <t xml:space="preserve">(Un) Taller de fortalecimiento para el sector turismo sostenible con prestadores de servicio en el área protegida </t>
  </si>
  <si>
    <t xml:space="preserve">(Un) Taller de primeros auxilios para el equipo dinamizador </t>
  </si>
  <si>
    <t>(Dos) Talleres de sensibilización, meditación y reconocimiento de aspectos sensoriales (Motivación y reconstrucción de tejido social)</t>
  </si>
  <si>
    <t xml:space="preserve">(6) Talleres de presupuesto participativo (Inicio, seguimiento, revisión y recibo final) Metdología de Marco lógico identificacion  problemática y planteamiento soluciones </t>
  </si>
  <si>
    <t xml:space="preserve">(2) Talleres de fortalecimiento para el sector turismo sostenible con prestadores de servicio en el área protegida </t>
  </si>
  <si>
    <t>Aistencia tecnica /Familia</t>
  </si>
  <si>
    <t>Llevar a cabo la asistencia tecnica y el acompañamiento personalizado a las 10 unidades productivas (Familias) caracterizacion inicial</t>
  </si>
  <si>
    <t>Detalle de la actividad</t>
  </si>
  <si>
    <t>Actividad</t>
  </si>
  <si>
    <t>Unidades productivas para la practica de la meliponicultura para 10 familias en el área protegida DRMI Bosques Marmoles y Pantágoras</t>
  </si>
  <si>
    <t>Aspiradora entomologica (Elementos de uso compartido para la meliponicultura)</t>
  </si>
  <si>
    <t>Identificacion de especies</t>
  </si>
  <si>
    <t>Muestra</t>
  </si>
  <si>
    <t>Bomba de extraccion de Miel (Elementos de uso compartido para la meliponicultura)</t>
  </si>
  <si>
    <t>Impresión etiquetas frasco de vidrio (diseño establecido)</t>
  </si>
  <si>
    <t>Impresión etiquetas gotero (diseño establecido)</t>
  </si>
  <si>
    <t>unidad</t>
  </si>
  <si>
    <t>colmenas Meliponas</t>
  </si>
  <si>
    <t>colmenas Trigonas</t>
  </si>
  <si>
    <t>suplementacion alimenticia</t>
  </si>
  <si>
    <t>rollo</t>
  </si>
  <si>
    <t>Cinta de enmascarar de 1"</t>
  </si>
  <si>
    <t>Visitas</t>
  </si>
  <si>
    <t>Las densidades pueden variar de acuerdo con los arreglos propuestos.
Los precios estan actualizados a Febrero de 2023</t>
  </si>
  <si>
    <t>Asistencia tecnica para las actividades de monitoreo y mantenimiento de restauracion</t>
  </si>
  <si>
    <t>Aistencia tecnica Unidades ya establecidas</t>
  </si>
  <si>
    <t>Desarrollar actividades  de mantenimiento a la restauración en 25 Ha (Insumos, mano de obra y materiales requeridos para una hectarea)</t>
  </si>
  <si>
    <t xml:space="preserve">Seis (6) Talleres de Fortalecimiento en meliponicultura: 
(1. introduccion a la meliponicultura, 2. manejo adecuado y proteccion de las abejas nativas, 3. plantas meliferas y 4 comercializacion estratégica)  </t>
  </si>
  <si>
    <t>TOTAL 10 Nuevas Unidades</t>
  </si>
  <si>
    <t>Realizar seguimiento y capacitación de las 43 unidades productivas de meliponicultura instaladas en el primer año de ejecución del plan de manejo</t>
  </si>
  <si>
    <t>TOTAL fortalecimiento 43  unidades productivas ya iniciadas</t>
  </si>
  <si>
    <t>colmenas Trigonas (dos (2) por unidad productiva o familia)</t>
  </si>
  <si>
    <t>colmenas Meliponas (dos (2) por unidad productiva o familia)</t>
  </si>
  <si>
    <t>Valor Unidad</t>
  </si>
  <si>
    <t>Mantenimimiento Año 1</t>
  </si>
  <si>
    <t xml:space="preserve"> Implementar acciones de restauración y/o rehabilitación ambiental en 4 hectáreas nuevas</t>
  </si>
  <si>
    <t xml:space="preserve">Mantenimiento año 1  al finalizar el año </t>
  </si>
  <si>
    <t>Subtotal Mantenimiento año 1</t>
  </si>
  <si>
    <t>Asistencia Tecnica para el proceso de meliponicultura con 10 familias del area protegida y el seguimiento a 43 unidades de procesos anteriores</t>
  </si>
  <si>
    <t>Llevar a cabo el seguimiento tecnico a las 43 unidades productivas establecidas previamente de meliponicultura al interior del DRMI Bosques Marmoles y Pantágoras</t>
  </si>
  <si>
    <t xml:space="preserve">Aislamiento cerco para el proceso de restauracion </t>
  </si>
  <si>
    <t>Aislamiento (se calcula para 400 metros lineales)</t>
  </si>
  <si>
    <t xml:space="preserve"> Implementar acciones de restauración y/o rehabilitación ambiental en 4 hectáreas nuevas incluye el aislamiento</t>
  </si>
  <si>
    <t>Subtotal aislamiento (4 hectareas)</t>
  </si>
  <si>
    <t>Subtotal 400 Metros lineales</t>
  </si>
  <si>
    <t>Subtotal Valor Ha</t>
  </si>
  <si>
    <t>Subtotal para las 4 HA</t>
  </si>
  <si>
    <t>Subtotal Mantenimiento año 1 para las 4 Hectareas</t>
  </si>
  <si>
    <t>TOTAL Restauracion valor Ha con un (1) Mantenimiento año 1 y aislamiento</t>
  </si>
  <si>
    <t>TOTAL Restauracion para 4 hectareas con un (1) Mantenimiento año 1 y aislamiento</t>
  </si>
  <si>
    <t>los precios de los jornales y algunos insumos subieron de precio para este año 2023</t>
  </si>
  <si>
    <t>Estrategia</t>
  </si>
  <si>
    <t>Actividades</t>
  </si>
  <si>
    <t>Producto</t>
  </si>
  <si>
    <t>Construcción documento bases del concurso</t>
  </si>
  <si>
    <t>Creación anuncio del concurso</t>
  </si>
  <si>
    <t>Publicación y pauta del anuncio</t>
  </si>
  <si>
    <t>Consolidación base de datos de participantes</t>
  </si>
  <si>
    <t xml:space="preserve">Recolección y clasificación del material </t>
  </si>
  <si>
    <t xml:space="preserve">Selección jurados del concurso </t>
  </si>
  <si>
    <t>Planificación evento de premiación concurso de  fotografía</t>
  </si>
  <si>
    <t>Generación de contenido del evento</t>
  </si>
  <si>
    <t>Publicación de contenido del evento</t>
  </si>
  <si>
    <t>Generación de contenidos para redes sociales</t>
  </si>
  <si>
    <t>Producción de contenidos de interés sobre áreas protegidas, 2 mensuales.</t>
  </si>
  <si>
    <t xml:space="preserve">Elaboración de informes bimensuales de publicaciones con alcances </t>
  </si>
  <si>
    <t xml:space="preserve">Encuentros de socialización (encargada el área social) </t>
  </si>
  <si>
    <t>Producción podcast Historias de Conservación</t>
  </si>
  <si>
    <t>Investigación de familia protagonista</t>
  </si>
  <si>
    <t xml:space="preserve">Construcción agenda de comisión </t>
  </si>
  <si>
    <t xml:space="preserve">Producción </t>
  </si>
  <si>
    <t>Postproducción</t>
  </si>
  <si>
    <t xml:space="preserve">Ajustes </t>
  </si>
  <si>
    <t>Elaboración de informes de avance</t>
  </si>
  <si>
    <t>Construcción de informes de avance sobre la ejecución del plan de comunicaciones</t>
  </si>
  <si>
    <t xml:space="preserve">Elementos para la contruccion del Concurso fotografía del DRMI </t>
  </si>
  <si>
    <t>Investigación sobre áreas protegidas (Datos curiosos, poblacion objetivo equipo dinamizador y comunidades)</t>
  </si>
  <si>
    <t>Acompañamiento al área social durante todo el proyecto</t>
  </si>
  <si>
    <t>Apoyo en la logística de los talleres y momentos importantes</t>
  </si>
  <si>
    <t xml:space="preserve">Producción de contenido de los encuentros mas representativos 1 mensual </t>
  </si>
  <si>
    <t>Publicación en medios digitales y entrega a la coordinación</t>
  </si>
  <si>
    <t>Informes mensuales con el consolidado</t>
  </si>
  <si>
    <t xml:space="preserve">Desarrollar una estrategia comunicacional del área protegida, Distrito Regional de Manejo Integrado Bosques, Mármoles y Pantágoras, para la comunicación activa y efectiva del convenio (Profesional en comunicación)
</t>
  </si>
  <si>
    <r>
      <rPr>
        <b/>
        <i/>
        <u/>
        <sz val="11"/>
        <color rgb="FFFF0000"/>
        <rFont val="Calibri"/>
        <family val="2"/>
        <scheme val="minor"/>
      </rPr>
      <t>Nota :</t>
    </r>
    <r>
      <rPr>
        <sz val="11"/>
        <color rgb="FFFF0000"/>
        <rFont val="Calibri"/>
        <family val="2"/>
        <scheme val="minor"/>
      </rPr>
      <t xml:space="preserve"> 
Los valores del profesional en comunicaciones corresponde a los definidos por Cornare para la vigencia 2023.</t>
    </r>
  </si>
  <si>
    <t>1. Documento con bases del concurso
1. JPG diseño 
1. anuncio concurso
1. Base datos con los concursantes
1. Carpetas con información organizada 
1. Bitacora evento
1. Informe del evento</t>
  </si>
  <si>
    <t>12 datos curiosos sobre Áreas Protegidas
un Informes de publicación y alcance</t>
  </si>
  <si>
    <t>seis (6) Contenidos de los encuentros comunitarios (fotografías y  vídeos)</t>
  </si>
  <si>
    <t>Un (1) Podcast y vídeo</t>
  </si>
  <si>
    <t>4.2 .  Implementar acciones de restauración y/o rehabilitación, incluye el aislamiento y Mantenimiento</t>
  </si>
  <si>
    <t xml:space="preserve">Gastos desplazamiento </t>
  </si>
  <si>
    <t xml:space="preserve">TOTAL </t>
  </si>
  <si>
    <t xml:space="preserve">Distribucion de aportes </t>
  </si>
  <si>
    <r>
      <rPr>
        <b/>
        <sz val="10"/>
        <rFont val="Arial"/>
        <family val="2"/>
      </rPr>
      <t xml:space="preserve">Nota: </t>
    </r>
    <r>
      <rPr>
        <sz val="10"/>
        <rFont val="Arial"/>
        <family val="2"/>
      </rPr>
      <t xml:space="preserve">Dadas las particularidades del área de interés y por la presión por actividades ganaderas, se priorizaron 4 hectáreas para implementar tres estrategias (1. establecimiento, 2. mantenimiento y 3. aislamiento), con la finalidad de tener éxito en el proceso de restauración.
</t>
    </r>
  </si>
  <si>
    <t xml:space="preserve">Los productos entregables de la estrategia comunicacional se listan a continuación </t>
  </si>
  <si>
    <t>Capacitador profesional o tecnologo con experiencia en la temática de gestion y participacion (Tiempo promedio de capacitación 5 horas)</t>
  </si>
  <si>
    <t>Capacitador: profesional o tecnologo con experiencia en la temática de gestion y participacion (Tiempo promedio de capacitación 5 horas)</t>
  </si>
  <si>
    <t>Capacitador: Profesional o tecnologo con experiencia en proyectos productivos (Tiempo promedio de capacitación 5 horas)</t>
  </si>
  <si>
    <t>Capacitador profesional o tecnologo con experiencia en la temática de gestion de proyectos (Tiempo promedio de capacitación 5 horas)</t>
  </si>
  <si>
    <t>Capacitador profesional o tecnologo con experiencia en la temática de turismo sostenible(Tiempo promedio de capacitación 5 horas)</t>
  </si>
  <si>
    <t>Capacitador experto en primeros auxilios: Profesional con experiencia en tematica de primeros auxilios (Tiempo promedio de capacitación 6 horas)</t>
  </si>
  <si>
    <t>Capacitador experto en procesos motivacionales y gestion emocional: Profesional con experiencia en trabajo social, psicologia o antropologia (Tiempo promedio de capacitación 6 horas)</t>
  </si>
  <si>
    <t>Capacitador: profesional o tecnologo con experiencia en la temática de gestion de proyectos (Tiempo promedio de capacitación 5 horas)</t>
  </si>
  <si>
    <t>Capacitador experto gestion turistica: profesional o tecnologo con experiencia en la temática de turismo sosteniblegestion de proyectos(Tiempo promedio de capacitación 5 horas)</t>
  </si>
  <si>
    <t>Capacitador: profesional o tecnologo con experiencia en la temática de meliponicultura (Tiempo promedio de capacitación 5 horas)</t>
  </si>
  <si>
    <t xml:space="preserve">Descripción </t>
  </si>
  <si>
    <t xml:space="preserve">Refrigerio 60 Personas (Sandwich crudo de jamo, queso, lechuga, tomate; incluye bebida) Opcion dos: Pastel de pollo con bebida  </t>
  </si>
  <si>
    <t>Conferencia</t>
  </si>
  <si>
    <t>Conferencistas Profesional en tematicas relacionas con fauna silvestre con ponencia de 45 minutos</t>
  </si>
  <si>
    <t xml:space="preserve">Almuerzo 60 personas (Almuerzo completo con proteina animal de 120 gr, harina, ensalada, sopa, sobremesa y energético) opcion Fiambre completo con bebida. Tanto el empaque como el servicio debe ser en productos biodegradables o en losa </t>
  </si>
  <si>
    <t xml:space="preserve">Estacion de Café e hidratación </t>
  </si>
  <si>
    <t>Refrgerio 60 personas (porcion de 150 gramos de fruta de temporada con porcion de helado, en empaque biodegradable o comestible)</t>
  </si>
  <si>
    <t xml:space="preserve">Alquiler de equipos: video beam, pantalla, portatil y sonido </t>
  </si>
  <si>
    <t>Acto cultural con grupo cultural musical o artistico de la región</t>
  </si>
  <si>
    <t>Estacion</t>
  </si>
  <si>
    <t>Refrigerio tarde</t>
  </si>
  <si>
    <t>Acto cultural</t>
  </si>
  <si>
    <t>5.1</t>
  </si>
  <si>
    <t>Conferencistas Profesional o tecnologo con exposicion de cada temática del proyecto (Gobernanza, Restauración, Turismo, Meliponicultura, Gestion Social con ponencia de 45 minutos</t>
  </si>
  <si>
    <t xml:space="preserve">(transporte, hospedaje y alimentacion) invitados nacionales en diferentes temas Gobernanza y usos sostenible </t>
  </si>
  <si>
    <t>Simposio 1: relacionado con fauna silvestre del área protegida (DRMI Bosques Mármoles y Pantágoras), articulado al Sistema Regional de Áreas Protegidas SIRAP Oriente</t>
  </si>
  <si>
    <t>Simposio 2: relacionado Rendición de cuentas del convenio con Expositores el equipo dinamizador y ganadores de Presupuesto participativo</t>
  </si>
  <si>
    <t>5. Rendicion de cuentas del convenio, balance de resultados e intercambio de experiencias de temas relacionados con fauna silvestre para el área protegida</t>
  </si>
  <si>
    <t>Simposio</t>
  </si>
  <si>
    <r>
      <t xml:space="preserve">Desarrollo de la estrategia de propuesta de presupuesto participativo, para el área protegida BMP, conforme a los terminos de referencia expuestos en convocatoria  para emprendimientos dentro del DRMI, con tiempo prudencial de presentación de propuestas.
</t>
    </r>
    <r>
      <rPr>
        <b/>
        <sz val="11"/>
        <rFont val="Calibri"/>
        <family val="2"/>
        <scheme val="minor"/>
      </rPr>
      <t>Productos esperados:</t>
    </r>
    <r>
      <rPr>
        <sz val="11"/>
        <rFont val="Calibri"/>
        <family val="2"/>
        <scheme val="minor"/>
      </rPr>
      <t xml:space="preserve">
-Selección de propuestas segun lineamientos.
-Elaboración de los contratos de los proyectos ganadores.
-Seguimiento a la implementación de los proyectos. Informe de cada proyecto (la ejecución total de cada proyecto y su recibo a satisfacción). 
-Informe consolidación cartografía actividades proyectos. Ver Detalle del Anexo LIneaminetos de Presupuesto participativo DRMI BMP.
- Informe con el seguimiento y rendicion de cuentas de cada proyecto </t>
    </r>
  </si>
  <si>
    <r>
      <t xml:space="preserve">Llevar a cabo la asistencia tecnica y el acompañamiento </t>
    </r>
    <r>
      <rPr>
        <sz val="11"/>
        <rFont val="Calibri"/>
        <family val="2"/>
        <scheme val="minor"/>
      </rPr>
      <t>personalizado a las 10 unidades productivas (Familias)  (capacitación y/o asesoria</t>
    </r>
    <r>
      <rPr>
        <sz val="11"/>
        <color theme="1"/>
        <rFont val="Calibri"/>
        <family val="2"/>
        <scheme val="minor"/>
      </rPr>
      <t xml:space="preserve"> y entrega de kit para el manejo de las unidades</t>
    </r>
  </si>
  <si>
    <t>Llevar a cabo la asistencia tecnica para el proceso de mantenimiento de 25 hectareas establecidas anteriormente  y el acompañamiento personalizado para el diseño, establecimiento y seguimiento de 4 hectareas de restauracion activa (Nuevas) Incluye aislamiento</t>
  </si>
  <si>
    <t xml:space="preserve">TOTAL con Asistencia tecnica </t>
  </si>
  <si>
    <t>(transporte, hospedaje y alimentacion) invitados nacionales en diferentes temas de manejo de fauna silvestre (Instituto Alexander Von Humboldt y Fundacion Natura)</t>
  </si>
  <si>
    <t>Exposición de fotografía con las temáticas de los proyectos  ganadores o seleccionados en la convocatoria de presupuesto participativo, así como de todo el proceso de ejecución; para lo cual se seleccionaran e imprimiran fotografías en retablo de 30 cm X 20 cm.</t>
  </si>
  <si>
    <t>Refrigerio 60 personas (porcion de 150 gramos de fruta de temporada con porcion de helado, en empaque biodegradable o comestible)</t>
  </si>
  <si>
    <t>Exposición</t>
  </si>
  <si>
    <t>Entrega de una placa de mármol  elaborada por los artesanos del DRMI BMP para cada proyecto ganador del convocatoria de presupuesto participativo.</t>
  </si>
  <si>
    <t>Estación</t>
  </si>
  <si>
    <t xml:space="preserve">Detalle de los APU lineamientos restauración 2023 
https://cornare.cornare.gov.co/bpiac/Paginas/LineamientosRestauracion.aspx </t>
  </si>
  <si>
    <r>
      <rPr>
        <b/>
        <i/>
        <u/>
        <sz val="11"/>
        <rFont val="Calibri"/>
        <family val="2"/>
        <scheme val="minor"/>
      </rPr>
      <t>Nota:</t>
    </r>
    <r>
      <rPr>
        <sz val="11"/>
        <rFont val="Calibri"/>
        <family val="2"/>
        <scheme val="minor"/>
      </rPr>
      <t xml:space="preserve"> Los valores de los profesionales corresponden a los montos definidos por Cornare para la vigencia 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</si>
</sst>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\ * #,##0.00_-;\-&quot;$&quot;\ * #,##0.00_-;_-&quot;$&quot;\ * &quot;-&quot;??_-;_-@_-"/>
    <numFmt numFmtId="164" formatCode="_-&quot;$&quot;* #,##0_-;\-&quot;$&quot;* #,##0_-;_-&quot;$&quot;* &quot;-&quot;_-;_-@_-"/>
    <numFmt numFmtId="165" formatCode="_ * #,##0.00_ ;_ * \-#,##0.00_ ;_ * &quot;-&quot;??_ ;_ @_ "/>
    <numFmt numFmtId="166" formatCode="_-&quot;$&quot;\ * #,##0_-;\-&quot;$&quot;\ * #,##0_-;_-&quot;$&quot;\ * &quot;-&quot;??_-;_-@_-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10"/>
      <color rgb="FF000000"/>
      <name val="Arial"/>
      <family val="2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b/>
      <sz val="10"/>
      <name val="Arial"/>
      <family val="2"/>
    </font>
    <font>
      <b/>
      <sz val="15"/>
      <color theme="1"/>
      <name val="Calibri"/>
      <family val="2"/>
      <scheme val="minor"/>
    </font>
    <font>
      <b/>
      <i/>
      <u/>
      <sz val="11"/>
      <color rgb="FFFF000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name val="Calibri"/>
      <family val="2"/>
      <scheme val="minor"/>
    </font>
    <font>
      <b/>
      <i/>
      <u/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6FAF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0" fontId="5" fillId="0" borderId="0"/>
    <xf numFmtId="0" fontId="6" fillId="0" borderId="0"/>
    <xf numFmtId="165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11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3" fontId="0" fillId="0" borderId="0" xfId="0" applyNumberFormat="1"/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horizontal="left" wrapText="1"/>
    </xf>
    <xf numFmtId="164" fontId="0" fillId="0" borderId="0" xfId="1" applyFont="1" applyAlignment="1">
      <alignment horizontal="center" vertical="center"/>
    </xf>
    <xf numFmtId="164" fontId="0" fillId="0" borderId="0" xfId="0" applyNumberFormat="1"/>
    <xf numFmtId="164" fontId="2" fillId="0" borderId="0" xfId="0" applyNumberFormat="1" applyFont="1"/>
    <xf numFmtId="0" fontId="2" fillId="0" borderId="1" xfId="0" applyFont="1" applyBorder="1" applyAlignment="1">
      <alignment horizontal="center"/>
    </xf>
    <xf numFmtId="164" fontId="2" fillId="0" borderId="1" xfId="1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164" fontId="8" fillId="0" borderId="0" xfId="1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2" fillId="0" borderId="1" xfId="1" applyFont="1" applyBorder="1" applyAlignment="1">
      <alignment horizontal="center" vertical="center"/>
    </xf>
    <xf numFmtId="164" fontId="0" fillId="0" borderId="1" xfId="1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justify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164" fontId="0" fillId="0" borderId="1" xfId="1" applyFont="1" applyBorder="1" applyAlignment="1">
      <alignment horizontal="center"/>
    </xf>
    <xf numFmtId="0" fontId="0" fillId="0" borderId="1" xfId="0" applyBorder="1" applyAlignment="1">
      <alignment horizontal="justify" vertical="center" wrapText="1"/>
    </xf>
    <xf numFmtId="0" fontId="0" fillId="0" borderId="0" xfId="0" applyAlignment="1">
      <alignment horizontal="justify" vertical="center"/>
    </xf>
    <xf numFmtId="16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justify" vertical="center" wrapText="1"/>
    </xf>
    <xf numFmtId="164" fontId="0" fillId="0" borderId="1" xfId="1" applyFont="1" applyBorder="1" applyAlignment="1">
      <alignment horizontal="center" wrapText="1"/>
    </xf>
    <xf numFmtId="164" fontId="2" fillId="6" borderId="1" xfId="0" applyNumberFormat="1" applyFont="1" applyFill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justify"/>
    </xf>
    <xf numFmtId="3" fontId="0" fillId="0" borderId="1" xfId="0" applyNumberFormat="1" applyBorder="1" applyAlignment="1">
      <alignment horizontal="center" vertical="center"/>
    </xf>
    <xf numFmtId="3" fontId="9" fillId="2" borderId="1" xfId="1" applyNumberFormat="1" applyFont="1" applyFill="1" applyBorder="1" applyAlignment="1">
      <alignment horizontal="center" vertical="center" wrapText="1"/>
    </xf>
    <xf numFmtId="3" fontId="9" fillId="2" borderId="1" xfId="0" applyNumberFormat="1" applyFont="1" applyFill="1" applyBorder="1" applyAlignment="1">
      <alignment horizontal="center" vertical="center" wrapText="1"/>
    </xf>
    <xf numFmtId="164" fontId="3" fillId="0" borderId="0" xfId="0" applyNumberFormat="1" applyFont="1" applyAlignment="1">
      <alignment wrapText="1"/>
    </xf>
    <xf numFmtId="0" fontId="3" fillId="0" borderId="0" xfId="0" applyFont="1" applyAlignment="1">
      <alignment wrapText="1"/>
    </xf>
    <xf numFmtId="0" fontId="3" fillId="0" borderId="0" xfId="0" applyFont="1"/>
    <xf numFmtId="3" fontId="3" fillId="5" borderId="1" xfId="1" applyNumberFormat="1" applyFont="1" applyFill="1" applyBorder="1" applyAlignment="1">
      <alignment horizontal="center" vertical="center" wrapText="1"/>
    </xf>
    <xf numFmtId="3" fontId="3" fillId="5" borderId="1" xfId="0" applyNumberFormat="1" applyFont="1" applyFill="1" applyBorder="1" applyAlignment="1">
      <alignment horizontal="center" vertical="center" wrapText="1"/>
    </xf>
    <xf numFmtId="3" fontId="3" fillId="5" borderId="1" xfId="0" applyNumberFormat="1" applyFont="1" applyFill="1" applyBorder="1" applyAlignment="1">
      <alignment horizontal="center" vertical="center"/>
    </xf>
    <xf numFmtId="3" fontId="3" fillId="0" borderId="0" xfId="0" applyNumberFormat="1" applyFont="1" applyAlignment="1">
      <alignment wrapText="1"/>
    </xf>
    <xf numFmtId="3" fontId="9" fillId="5" borderId="1" xfId="0" applyNumberFormat="1" applyFont="1" applyFill="1" applyBorder="1" applyAlignment="1">
      <alignment horizontal="center" vertical="center"/>
    </xf>
    <xf numFmtId="164" fontId="3" fillId="0" borderId="0" xfId="0" applyNumberFormat="1" applyFont="1"/>
    <xf numFmtId="164" fontId="3" fillId="0" borderId="0" xfId="1" applyFont="1"/>
    <xf numFmtId="3" fontId="3" fillId="0" borderId="0" xfId="1" applyNumberFormat="1" applyFont="1"/>
    <xf numFmtId="3" fontId="3" fillId="0" borderId="0" xfId="0" applyNumberFormat="1" applyFont="1" applyAlignment="1">
      <alignment horizontal="center" vertical="center" wrapText="1"/>
    </xf>
    <xf numFmtId="9" fontId="3" fillId="0" borderId="0" xfId="5" applyFont="1" applyAlignment="1">
      <alignment horizontal="center" vertical="center"/>
    </xf>
    <xf numFmtId="3" fontId="3" fillId="0" borderId="0" xfId="5" applyNumberFormat="1" applyFont="1" applyAlignment="1">
      <alignment horizontal="center" vertical="center"/>
    </xf>
    <xf numFmtId="3" fontId="3" fillId="0" borderId="0" xfId="1" applyNumberFormat="1" applyFont="1" applyAlignment="1">
      <alignment horizontal="right"/>
    </xf>
    <xf numFmtId="3" fontId="3" fillId="0" borderId="0" xfId="1" applyNumberFormat="1" applyFont="1" applyAlignment="1">
      <alignment horizontal="center" vertical="center" wrapText="1"/>
    </xf>
    <xf numFmtId="3" fontId="3" fillId="5" borderId="0" xfId="0" applyNumberFormat="1" applyFont="1" applyFill="1"/>
    <xf numFmtId="0" fontId="0" fillId="0" borderId="1" xfId="0" applyBorder="1" applyAlignment="1">
      <alignment horizontal="left" vertical="center"/>
    </xf>
    <xf numFmtId="0" fontId="7" fillId="3" borderId="1" xfId="0" applyFont="1" applyFill="1" applyBorder="1" applyAlignment="1">
      <alignment horizontal="left"/>
    </xf>
    <xf numFmtId="9" fontId="3" fillId="0" borderId="0" xfId="5" applyFont="1" applyAlignment="1">
      <alignment wrapText="1"/>
    </xf>
    <xf numFmtId="9" fontId="3" fillId="0" borderId="0" xfId="5" applyFont="1"/>
    <xf numFmtId="0" fontId="2" fillId="4" borderId="1" xfId="0" applyFont="1" applyFill="1" applyBorder="1" applyAlignment="1">
      <alignment horizontal="center" vertical="center"/>
    </xf>
    <xf numFmtId="164" fontId="2" fillId="4" borderId="1" xfId="1" applyFont="1" applyFill="1" applyBorder="1" applyAlignment="1">
      <alignment horizontal="center" vertical="center"/>
    </xf>
    <xf numFmtId="164" fontId="2" fillId="6" borderId="1" xfId="1" applyFont="1" applyFill="1" applyBorder="1" applyAlignment="1">
      <alignment horizontal="center" vertical="center"/>
    </xf>
    <xf numFmtId="0" fontId="2" fillId="0" borderId="0" xfId="0" applyFont="1"/>
    <xf numFmtId="0" fontId="2" fillId="6" borderId="0" xfId="0" applyFont="1" applyFill="1"/>
    <xf numFmtId="164" fontId="0" fillId="6" borderId="0" xfId="0" applyNumberFormat="1" applyFill="1"/>
    <xf numFmtId="3" fontId="2" fillId="6" borderId="1" xfId="0" applyNumberFormat="1" applyFont="1" applyFill="1" applyBorder="1" applyAlignment="1">
      <alignment horizontal="center" vertical="center"/>
    </xf>
    <xf numFmtId="0" fontId="2" fillId="7" borderId="0" xfId="0" applyFont="1" applyFill="1"/>
    <xf numFmtId="3" fontId="0" fillId="7" borderId="0" xfId="0" applyNumberFormat="1" applyFill="1"/>
    <xf numFmtId="0" fontId="0" fillId="7" borderId="0" xfId="0" applyFill="1"/>
    <xf numFmtId="3" fontId="0" fillId="7" borderId="0" xfId="0" applyNumberFormat="1" applyFill="1" applyAlignment="1">
      <alignment horizontal="center" vertical="center"/>
    </xf>
    <xf numFmtId="0" fontId="0" fillId="7" borderId="0" xfId="0" applyFill="1" applyAlignment="1">
      <alignment horizontal="center" vertical="center"/>
    </xf>
    <xf numFmtId="164" fontId="2" fillId="6" borderId="1" xfId="1" applyFont="1" applyFill="1" applyBorder="1" applyAlignment="1">
      <alignment horizontal="center"/>
    </xf>
    <xf numFmtId="0" fontId="2" fillId="4" borderId="1" xfId="0" applyFont="1" applyFill="1" applyBorder="1" applyAlignment="1">
      <alignment horizontal="justify" vertical="center"/>
    </xf>
    <xf numFmtId="0" fontId="2" fillId="4" borderId="0" xfId="0" applyFont="1" applyFill="1" applyAlignment="1">
      <alignment horizontal="center"/>
    </xf>
    <xf numFmtId="0" fontId="15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8" borderId="0" xfId="0" applyFill="1"/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justify" vertical="center" wrapText="1"/>
    </xf>
    <xf numFmtId="3" fontId="3" fillId="0" borderId="1" xfId="1" applyNumberFormat="1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164" fontId="2" fillId="0" borderId="1" xfId="1" applyFont="1" applyBorder="1" applyAlignment="1">
      <alignment horizontal="center" vertical="center" wrapText="1"/>
    </xf>
    <xf numFmtId="3" fontId="3" fillId="0" borderId="1" xfId="5" applyNumberFormat="1" applyFont="1" applyBorder="1" applyAlignment="1">
      <alignment horizontal="center" vertical="center"/>
    </xf>
    <xf numFmtId="0" fontId="3" fillId="0" borderId="1" xfId="0" applyFont="1" applyBorder="1"/>
    <xf numFmtId="0" fontId="0" fillId="0" borderId="9" xfId="0" applyBorder="1" applyAlignment="1">
      <alignment horizontal="center" vertical="center"/>
    </xf>
    <xf numFmtId="44" fontId="2" fillId="4" borderId="1" xfId="6" applyFont="1" applyFill="1" applyBorder="1" applyAlignment="1">
      <alignment horizontal="center" vertical="center"/>
    </xf>
    <xf numFmtId="166" fontId="0" fillId="0" borderId="1" xfId="6" applyNumberFormat="1" applyFont="1" applyBorder="1" applyAlignment="1">
      <alignment horizontal="center" vertical="center"/>
    </xf>
    <xf numFmtId="0" fontId="0" fillId="0" borderId="9" xfId="0" applyBorder="1" applyAlignment="1">
      <alignment horizontal="justify" vertical="center" wrapText="1"/>
    </xf>
    <xf numFmtId="0" fontId="17" fillId="4" borderId="1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justify" vertical="center" wrapText="1"/>
    </xf>
    <xf numFmtId="0" fontId="18" fillId="0" borderId="0" xfId="0" applyFont="1" applyAlignment="1">
      <alignment horizontal="justify" vertical="center"/>
    </xf>
    <xf numFmtId="0" fontId="18" fillId="0" borderId="9" xfId="0" applyFont="1" applyBorder="1" applyAlignment="1">
      <alignment horizontal="justify" vertical="center" wrapText="1"/>
    </xf>
    <xf numFmtId="164" fontId="0" fillId="0" borderId="9" xfId="1" applyFont="1" applyBorder="1" applyAlignment="1">
      <alignment horizontal="center" vertical="center"/>
    </xf>
    <xf numFmtId="164" fontId="19" fillId="0" borderId="0" xfId="0" applyNumberFormat="1" applyFont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166" fontId="0" fillId="0" borderId="1" xfId="6" applyNumberFormat="1" applyFont="1" applyFill="1" applyBorder="1" applyAlignment="1">
      <alignment horizontal="center" vertical="center"/>
    </xf>
    <xf numFmtId="166" fontId="1" fillId="0" borderId="1" xfId="6" applyNumberFormat="1" applyFont="1" applyFill="1" applyBorder="1" applyAlignment="1">
      <alignment horizontal="center" vertical="center"/>
    </xf>
    <xf numFmtId="0" fontId="0" fillId="4" borderId="1" xfId="0" applyFill="1" applyBorder="1" applyAlignment="1">
      <alignment horizontal="left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0" borderId="8" xfId="0" applyBorder="1" applyAlignment="1">
      <alignment horizontal="left" vertical="center"/>
    </xf>
    <xf numFmtId="166" fontId="0" fillId="4" borderId="1" xfId="6" applyNumberFormat="1" applyFont="1" applyFill="1" applyBorder="1" applyAlignment="1">
      <alignment horizontal="center" vertical="center"/>
    </xf>
    <xf numFmtId="166" fontId="0" fillId="0" borderId="1" xfId="6" applyNumberFormat="1" applyFont="1" applyBorder="1"/>
    <xf numFmtId="0" fontId="0" fillId="0" borderId="8" xfId="0" applyBorder="1" applyAlignment="1">
      <alignment horizontal="center" vertical="center"/>
    </xf>
    <xf numFmtId="166" fontId="0" fillId="0" borderId="8" xfId="6" applyNumberFormat="1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/>
    </xf>
    <xf numFmtId="0" fontId="0" fillId="0" borderId="8" xfId="0" applyBorder="1" applyAlignment="1">
      <alignment vertical="center" wrapText="1"/>
    </xf>
    <xf numFmtId="166" fontId="0" fillId="0" borderId="0" xfId="0" applyNumberFormat="1"/>
    <xf numFmtId="0" fontId="2" fillId="4" borderId="8" xfId="0" applyFont="1" applyFill="1" applyBorder="1" applyAlignment="1">
      <alignment horizontal="center" vertical="center"/>
    </xf>
    <xf numFmtId="0" fontId="2" fillId="0" borderId="8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166" fontId="2" fillId="0" borderId="1" xfId="0" applyNumberFormat="1" applyFont="1" applyBorder="1"/>
    <xf numFmtId="164" fontId="2" fillId="2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164" fontId="2" fillId="2" borderId="1" xfId="0" applyNumberFormat="1" applyFont="1" applyFill="1" applyBorder="1"/>
    <xf numFmtId="3" fontId="3" fillId="8" borderId="1" xfId="0" applyNumberFormat="1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2" fillId="0" borderId="9" xfId="0" applyFont="1" applyBorder="1" applyAlignment="1">
      <alignment horizontal="center"/>
    </xf>
    <xf numFmtId="0" fontId="2" fillId="6" borderId="0" xfId="0" applyFont="1" applyFill="1" applyAlignment="1">
      <alignment wrapText="1"/>
    </xf>
    <xf numFmtId="3" fontId="9" fillId="5" borderId="4" xfId="0" applyNumberFormat="1" applyFont="1" applyFill="1" applyBorder="1" applyAlignment="1">
      <alignment horizontal="center" vertical="center" wrapText="1"/>
    </xf>
    <xf numFmtId="3" fontId="3" fillId="0" borderId="0" xfId="0" applyNumberFormat="1" applyFont="1"/>
    <xf numFmtId="1" fontId="3" fillId="0" borderId="0" xfId="0" applyNumberFormat="1" applyFont="1" applyAlignment="1">
      <alignment wrapText="1"/>
    </xf>
    <xf numFmtId="0" fontId="8" fillId="0" borderId="0" xfId="0" applyFont="1" applyAlignment="1">
      <alignment horizontal="center" vertical="center"/>
    </xf>
    <xf numFmtId="44" fontId="9" fillId="4" borderId="1" xfId="6" applyFont="1" applyFill="1" applyBorder="1" applyAlignment="1">
      <alignment horizontal="center" vertical="center"/>
    </xf>
    <xf numFmtId="0" fontId="8" fillId="0" borderId="0" xfId="0" applyFont="1" applyAlignment="1">
      <alignment wrapText="1"/>
    </xf>
    <xf numFmtId="0" fontId="8" fillId="0" borderId="0" xfId="0" applyFont="1"/>
    <xf numFmtId="0" fontId="8" fillId="7" borderId="0" xfId="0" applyFont="1" applyFill="1"/>
    <xf numFmtId="0" fontId="3" fillId="0" borderId="1" xfId="0" applyFont="1" applyBorder="1" applyAlignment="1">
      <alignment wrapText="1"/>
    </xf>
    <xf numFmtId="0" fontId="0" fillId="9" borderId="0" xfId="0" applyFill="1" applyAlignment="1">
      <alignment horizontal="justify"/>
    </xf>
    <xf numFmtId="0" fontId="9" fillId="4" borderId="2" xfId="0" applyFont="1" applyFill="1" applyBorder="1" applyAlignment="1">
      <alignment horizontal="center" vertical="center" wrapText="1"/>
    </xf>
    <xf numFmtId="164" fontId="1" fillId="0" borderId="1" xfId="1" applyFont="1" applyBorder="1" applyAlignment="1">
      <alignment horizontal="center" vertical="center"/>
    </xf>
    <xf numFmtId="0" fontId="18" fillId="7" borderId="1" xfId="0" applyFont="1" applyFill="1" applyBorder="1" applyAlignment="1">
      <alignment horizontal="justify" vertical="center" wrapText="1"/>
    </xf>
    <xf numFmtId="0" fontId="20" fillId="7" borderId="1" xfId="0" applyFont="1" applyFill="1" applyBorder="1" applyAlignment="1">
      <alignment horizontal="justify" vertical="center" wrapText="1"/>
    </xf>
    <xf numFmtId="166" fontId="3" fillId="0" borderId="1" xfId="6" applyNumberFormat="1" applyFont="1" applyBorder="1" applyAlignment="1">
      <alignment horizontal="center" vertical="center"/>
    </xf>
    <xf numFmtId="164" fontId="3" fillId="0" borderId="1" xfId="1" applyFont="1" applyBorder="1" applyAlignment="1">
      <alignment horizontal="center" vertical="center"/>
    </xf>
    <xf numFmtId="164" fontId="3" fillId="0" borderId="9" xfId="1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3" fillId="0" borderId="1" xfId="0" applyFont="1" applyBorder="1" applyAlignment="1">
      <alignment horizontal="justify" vertical="center" wrapText="1"/>
    </xf>
    <xf numFmtId="3" fontId="3" fillId="0" borderId="1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3" xfId="0" applyFont="1" applyBorder="1" applyAlignment="1">
      <alignment horizontal="justify" vertical="center" wrapText="1"/>
    </xf>
    <xf numFmtId="0" fontId="0" fillId="0" borderId="3" xfId="0" applyBorder="1" applyAlignment="1">
      <alignment horizontal="center" vertical="center"/>
    </xf>
    <xf numFmtId="164" fontId="2" fillId="6" borderId="4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3" fontId="9" fillId="2" borderId="2" xfId="0" applyNumberFormat="1" applyFont="1" applyFill="1" applyBorder="1" applyAlignment="1">
      <alignment horizontal="center" vertical="center" wrapText="1"/>
    </xf>
    <xf numFmtId="3" fontId="9" fillId="2" borderId="3" xfId="0" applyNumberFormat="1" applyFont="1" applyFill="1" applyBorder="1" applyAlignment="1">
      <alignment horizontal="center" vertical="center" wrapText="1"/>
    </xf>
    <xf numFmtId="164" fontId="3" fillId="0" borderId="5" xfId="1" applyFont="1" applyBorder="1" applyAlignment="1">
      <alignment horizontal="left" vertical="center" wrapText="1"/>
    </xf>
    <xf numFmtId="164" fontId="3" fillId="0" borderId="0" xfId="1" applyFont="1" applyAlignment="1">
      <alignment horizontal="left"/>
    </xf>
    <xf numFmtId="0" fontId="12" fillId="0" borderId="0" xfId="0" applyFont="1" applyAlignment="1">
      <alignment horizontal="left" vertical="center"/>
    </xf>
    <xf numFmtId="0" fontId="9" fillId="5" borderId="2" xfId="0" applyFont="1" applyFill="1" applyBorder="1" applyAlignment="1">
      <alignment horizontal="center" vertical="center" wrapText="1"/>
    </xf>
    <xf numFmtId="0" fontId="9" fillId="5" borderId="3" xfId="0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166" fontId="0" fillId="0" borderId="6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66" fontId="0" fillId="0" borderId="6" xfId="0" applyNumberForma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0" fillId="0" borderId="9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2" xfId="0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left" wrapText="1"/>
    </xf>
    <xf numFmtId="0" fontId="8" fillId="0" borderId="6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3" fillId="0" borderId="0" xfId="0" applyFont="1" applyFill="1"/>
    <xf numFmtId="164" fontId="9" fillId="0" borderId="1" xfId="1" applyFont="1" applyBorder="1" applyAlignment="1">
      <alignment horizontal="center" vertical="center"/>
    </xf>
    <xf numFmtId="0" fontId="3" fillId="0" borderId="6" xfId="0" applyFont="1" applyBorder="1" applyAlignment="1">
      <alignment horizontal="left" vertical="center" wrapText="1"/>
    </xf>
  </cellXfs>
  <cellStyles count="7">
    <cellStyle name="Millares 3" xfId="4" xr:uid="{00000000-0005-0000-0000-000000000000}"/>
    <cellStyle name="Moneda" xfId="6" builtinId="4"/>
    <cellStyle name="Moneda [0]" xfId="1" builtinId="7"/>
    <cellStyle name="Normal" xfId="0" builtinId="0"/>
    <cellStyle name="Normal 2" xfId="2" xr:uid="{00000000-0005-0000-0000-000004000000}"/>
    <cellStyle name="Normal 4" xfId="3" xr:uid="{00000000-0005-0000-0000-000005000000}"/>
    <cellStyle name="Porcentaje" xfId="5" builtinId="5"/>
  </cellStyles>
  <dxfs count="0"/>
  <tableStyles count="0" defaultTableStyle="TableStyleMedium2" defaultPivotStyle="PivotStyleLight16"/>
  <colors>
    <mruColors>
      <color rgb="FFF6FAF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761999</xdr:colOff>
      <xdr:row>2</xdr:row>
      <xdr:rowOff>180975</xdr:rowOff>
    </xdr:from>
    <xdr:to>
      <xdr:col>5</xdr:col>
      <xdr:colOff>838199</xdr:colOff>
      <xdr:row>18</xdr:row>
      <xdr:rowOff>123825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761999" y="2419350"/>
          <a:ext cx="7648575" cy="29908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Proceso</a:t>
          </a:r>
          <a:r>
            <a:rPr lang="es-CO" sz="1100" b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a desarrollar: </a:t>
          </a:r>
          <a:endParaRPr lang="es-CO" sz="11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s-CO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1.</a:t>
          </a:r>
          <a:r>
            <a:rPr lang="es-CO" sz="1100" b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CO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Adelantar la convocatoria a d</a:t>
          </a:r>
          <a:r>
            <a:rPr lang="es-CO" sz="1100" b="0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iferentes grupos comunitarios interesados en la </a:t>
          </a:r>
          <a:r>
            <a:rPr lang="es-CO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ejecución de proyectos sostenibles en el DRMI BMP.</a:t>
          </a:r>
        </a:p>
        <a:p>
          <a:pPr lvl="0"/>
          <a:r>
            <a:rPr lang="es-CO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2. </a:t>
          </a:r>
          <a:r>
            <a:rPr lang="es-CO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Categorías: turismo de naturaleza y/o turismo científico, reciclaje y usos alternativos, proyectos agroecológicos, incentivo para la restauración, compostaje, bioconstrucción, conservación de especies amenazadas y rescate de saberes ancestrales.</a:t>
          </a:r>
        </a:p>
        <a:p>
          <a:pPr lvl="0"/>
          <a:r>
            <a:rPr lang="es-CO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Detalle</a:t>
          </a:r>
          <a:r>
            <a:rPr lang="es-CO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lineamientos (anexo 1); Capitulo 5 Generelidades de la convocatorio, numeral 5.1 Categorias tematicas.</a:t>
          </a:r>
          <a:endParaRPr lang="es-CO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s-CO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3. </a:t>
          </a:r>
          <a:r>
            <a:rPr lang="es-CO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Selección de propuestas (4 en este caso).   </a:t>
          </a:r>
        </a:p>
        <a:p>
          <a:pPr lvl="0"/>
          <a:r>
            <a:rPr lang="es-CO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4. </a:t>
          </a:r>
          <a:r>
            <a:rPr lang="es-CO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Realización de los contratos, convenios o acuerdos de restauración en los casos en los que aplique, con las organizaciones ganadoras. </a:t>
          </a:r>
        </a:p>
        <a:p>
          <a:pPr lvl="0"/>
          <a:r>
            <a:rPr lang="es-CO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5. </a:t>
          </a:r>
          <a:r>
            <a:rPr lang="es-CO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Cada contrato/convenio será hasta por $20.000.000 de pesos aportado, de este valor se deberá destinar un mínimo de $4.000.000 de pesos en actividades de restauración tales como: siembra y mantenimiento a la restauración, cercas vivas y/o cerramientos para la restauración pasiva.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O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Detalle</a:t>
          </a:r>
          <a:r>
            <a:rPr lang="es-CO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lineamientos (anexo 1); Capitulo 5 Generelidades de la convocatorio, numeral 5.4 Recursos</a:t>
          </a:r>
          <a:endParaRPr lang="es-CO">
            <a:solidFill>
              <a:sysClr val="windowText" lastClr="000000"/>
            </a:solidFill>
            <a:effectLst/>
          </a:endParaRPr>
        </a:p>
        <a:p>
          <a:pPr lvl="0"/>
          <a:r>
            <a:rPr lang="es-CO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6. </a:t>
          </a:r>
          <a:r>
            <a:rPr lang="es-CO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Seguimiento a la implementación de los proyectos.</a:t>
          </a:r>
        </a:p>
        <a:p>
          <a:pPr lvl="0"/>
          <a:endParaRPr lang="es-CO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s-CO" sz="1100" b="0" i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Adicional</a:t>
          </a:r>
          <a:r>
            <a:rPr lang="es-CO" sz="1100" b="0" i="1" u="sng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mente se tiene el </a:t>
          </a:r>
          <a:r>
            <a:rPr lang="es-CO" sz="1100" b="0" i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Anexo1, </a:t>
          </a:r>
          <a:r>
            <a:rPr lang="es-CO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PDF: "Lineamientos para la presentación de proyectos sostenibles </a:t>
          </a:r>
          <a:r>
            <a:rPr lang="es-C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mediante presupuesto participativo en el sistema regional de áreas protegidas del oriente antioqueño, Sirap Oriente Jurisdicción de Cornare octubre de 2022".</a:t>
          </a:r>
          <a:endParaRPr lang="es-CO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98"/>
  <sheetViews>
    <sheetView topLeftCell="A58" zoomScale="80" zoomScaleNormal="80" zoomScaleSheetLayoutView="80" workbookViewId="0">
      <selection activeCell="K8" sqref="K8"/>
    </sheetView>
  </sheetViews>
  <sheetFormatPr baseColWidth="10" defaultColWidth="11.42578125" defaultRowHeight="15" x14ac:dyDescent="0.25"/>
  <cols>
    <col min="1" max="1" width="8.28515625" style="16" customWidth="1"/>
    <col min="2" max="2" width="59" style="16" customWidth="1"/>
    <col min="3" max="3" width="13.5703125" style="50" customWidth="1"/>
    <col min="4" max="4" width="11.85546875" style="50" customWidth="1"/>
    <col min="5" max="5" width="11.5703125" style="46" customWidth="1"/>
    <col min="6" max="6" width="8.7109375" style="46" customWidth="1"/>
    <col min="7" max="7" width="21" style="46" customWidth="1"/>
    <col min="8" max="8" width="17.85546875" style="51" customWidth="1"/>
    <col min="9" max="9" width="17.5703125" style="51" customWidth="1"/>
    <col min="10" max="10" width="49.5703125" style="36" customWidth="1"/>
    <col min="11" max="11" width="26" style="36" customWidth="1"/>
    <col min="12" max="12" width="13.7109375" style="37" customWidth="1"/>
    <col min="13" max="13" width="12" style="37" bestFit="1" customWidth="1"/>
    <col min="14" max="14" width="13.5703125" style="37" bestFit="1" customWidth="1"/>
    <col min="15" max="16384" width="11.42578125" style="37"/>
  </cols>
  <sheetData>
    <row r="1" spans="1:13" ht="30" customHeight="1" x14ac:dyDescent="0.25">
      <c r="H1" s="145" t="s">
        <v>264</v>
      </c>
      <c r="I1" s="146"/>
    </row>
    <row r="2" spans="1:13" ht="30" x14ac:dyDescent="0.25">
      <c r="A2" s="19" t="s">
        <v>100</v>
      </c>
      <c r="B2" s="19" t="s">
        <v>99</v>
      </c>
      <c r="C2" s="33" t="s">
        <v>98</v>
      </c>
      <c r="D2" s="33" t="s">
        <v>111</v>
      </c>
      <c r="E2" s="34" t="s">
        <v>97</v>
      </c>
      <c r="F2" s="34" t="s">
        <v>96</v>
      </c>
      <c r="G2" s="34" t="s">
        <v>263</v>
      </c>
      <c r="H2" s="34" t="s">
        <v>104</v>
      </c>
      <c r="I2" s="34" t="s">
        <v>105</v>
      </c>
    </row>
    <row r="3" spans="1:13" x14ac:dyDescent="0.25">
      <c r="A3" s="155" t="s">
        <v>106</v>
      </c>
      <c r="B3" s="155"/>
      <c r="C3" s="155"/>
      <c r="D3" s="155"/>
      <c r="E3" s="155"/>
      <c r="F3" s="155"/>
      <c r="G3" s="155"/>
      <c r="H3" s="155"/>
      <c r="I3" s="155"/>
      <c r="L3" s="36"/>
    </row>
    <row r="4" spans="1:13" ht="25.5" x14ac:dyDescent="0.25">
      <c r="A4" s="17" t="s">
        <v>7</v>
      </c>
      <c r="B4" s="18" t="s">
        <v>137</v>
      </c>
      <c r="C4" s="38">
        <f>'1.1 Gobernanza'!I56</f>
        <v>28810000</v>
      </c>
      <c r="D4" s="38">
        <f>C4*F4</f>
        <v>28810000</v>
      </c>
      <c r="E4" s="39" t="s">
        <v>34</v>
      </c>
      <c r="F4" s="39">
        <v>1</v>
      </c>
      <c r="G4" s="39">
        <f>D4</f>
        <v>28810000</v>
      </c>
      <c r="H4" s="79">
        <v>22051553</v>
      </c>
      <c r="I4" s="79">
        <v>6758447</v>
      </c>
      <c r="J4" s="41">
        <f>6764447-6000</f>
        <v>6758447</v>
      </c>
      <c r="K4" s="35"/>
      <c r="L4" s="36"/>
      <c r="M4" s="35"/>
    </row>
    <row r="5" spans="1:13" x14ac:dyDescent="0.25">
      <c r="A5" s="155" t="s">
        <v>107</v>
      </c>
      <c r="B5" s="155"/>
      <c r="C5" s="155"/>
      <c r="D5" s="155"/>
      <c r="E5" s="155"/>
      <c r="F5" s="155"/>
      <c r="G5" s="155"/>
      <c r="H5" s="155"/>
      <c r="I5" s="155"/>
      <c r="K5" s="41"/>
      <c r="L5" s="36"/>
      <c r="M5" s="35"/>
    </row>
    <row r="6" spans="1:13" ht="51" x14ac:dyDescent="0.25">
      <c r="A6" s="17" t="s">
        <v>95</v>
      </c>
      <c r="B6" s="18" t="s">
        <v>116</v>
      </c>
      <c r="C6" s="38">
        <f>'2.1 PresupuestoParticipativo'!E2</f>
        <v>20000000</v>
      </c>
      <c r="D6" s="38">
        <f>C6*F6</f>
        <v>80000000</v>
      </c>
      <c r="E6" s="39" t="s">
        <v>117</v>
      </c>
      <c r="F6" s="39">
        <v>4</v>
      </c>
      <c r="G6" s="39">
        <f>D6</f>
        <v>80000000</v>
      </c>
      <c r="H6" s="40">
        <f>D6</f>
        <v>80000000</v>
      </c>
      <c r="I6" s="40"/>
      <c r="J6" s="41">
        <f>H4+I4</f>
        <v>28810000</v>
      </c>
      <c r="K6" s="41">
        <f>G4-J6</f>
        <v>0</v>
      </c>
      <c r="L6" s="36"/>
    </row>
    <row r="7" spans="1:13" x14ac:dyDescent="0.25">
      <c r="A7" s="155" t="s">
        <v>108</v>
      </c>
      <c r="B7" s="155"/>
      <c r="C7" s="155"/>
      <c r="D7" s="155"/>
      <c r="E7" s="155"/>
      <c r="F7" s="155"/>
      <c r="G7" s="155"/>
      <c r="H7" s="155"/>
      <c r="I7" s="155"/>
      <c r="L7" s="36"/>
    </row>
    <row r="8" spans="1:13" ht="38.25" x14ac:dyDescent="0.25">
      <c r="A8" s="17" t="s">
        <v>93</v>
      </c>
      <c r="B8" s="18" t="s">
        <v>138</v>
      </c>
      <c r="C8" s="38">
        <f>'3.1 - 3.2 Meliponicultura'!G33/10</f>
        <v>4746000</v>
      </c>
      <c r="D8" s="38">
        <f>C8*F8</f>
        <v>47460000</v>
      </c>
      <c r="E8" s="39" t="s">
        <v>114</v>
      </c>
      <c r="F8" s="39">
        <v>10</v>
      </c>
      <c r="G8" s="39">
        <f>D8</f>
        <v>47460000</v>
      </c>
      <c r="H8" s="40">
        <f>D8</f>
        <v>47460000</v>
      </c>
      <c r="I8" s="40"/>
      <c r="J8" s="125"/>
      <c r="K8" s="41">
        <f>H4+K6</f>
        <v>22051553</v>
      </c>
      <c r="L8" s="36"/>
    </row>
    <row r="9" spans="1:13" ht="63.75" x14ac:dyDescent="0.25">
      <c r="A9" s="74" t="s">
        <v>92</v>
      </c>
      <c r="B9" s="75" t="s">
        <v>134</v>
      </c>
      <c r="C9" s="76">
        <f>'3.1 - 3.2 Meliponicultura'!G41</f>
        <v>280000</v>
      </c>
      <c r="D9" s="76">
        <f>C9*F9</f>
        <v>12040000</v>
      </c>
      <c r="E9" s="39" t="s">
        <v>114</v>
      </c>
      <c r="F9" s="39">
        <v>43</v>
      </c>
      <c r="G9" s="39">
        <f>D9</f>
        <v>12040000</v>
      </c>
      <c r="H9" s="40">
        <f>D9</f>
        <v>12040000</v>
      </c>
      <c r="I9" s="40"/>
    </row>
    <row r="10" spans="1:13" x14ac:dyDescent="0.25">
      <c r="A10" s="155" t="s">
        <v>109</v>
      </c>
      <c r="B10" s="155"/>
      <c r="C10" s="155"/>
      <c r="D10" s="155"/>
      <c r="E10" s="155"/>
      <c r="F10" s="155"/>
      <c r="G10" s="155"/>
      <c r="H10" s="155"/>
      <c r="I10" s="155"/>
    </row>
    <row r="11" spans="1:13" ht="25.5" x14ac:dyDescent="0.25">
      <c r="A11" s="17" t="s">
        <v>91</v>
      </c>
      <c r="B11" s="18" t="s">
        <v>133</v>
      </c>
      <c r="C11" s="38">
        <f>'4.1 Manteni 4.2 Restauración'!G17</f>
        <v>3248400</v>
      </c>
      <c r="D11" s="38">
        <f>C11*F11</f>
        <v>81210000</v>
      </c>
      <c r="E11" s="39" t="s">
        <v>115</v>
      </c>
      <c r="F11" s="39">
        <v>25</v>
      </c>
      <c r="G11" s="39">
        <f>D11</f>
        <v>81210000</v>
      </c>
      <c r="H11" s="40">
        <f>C11*25</f>
        <v>81210000</v>
      </c>
      <c r="I11" s="80"/>
    </row>
    <row r="12" spans="1:13" ht="114.75" x14ac:dyDescent="0.25">
      <c r="A12" s="17" t="s">
        <v>90</v>
      </c>
      <c r="B12" s="18" t="s">
        <v>141</v>
      </c>
      <c r="C12" s="38">
        <f>'4.1 Manteni 4.2 Restauración'!G62</f>
        <v>17582289.600000001</v>
      </c>
      <c r="D12" s="38">
        <f>C12*F12</f>
        <v>70329158.400000006</v>
      </c>
      <c r="E12" s="39" t="s">
        <v>139</v>
      </c>
      <c r="F12" s="39">
        <v>4</v>
      </c>
      <c r="G12" s="39">
        <f>D12</f>
        <v>70329158.400000006</v>
      </c>
      <c r="H12" s="114"/>
      <c r="I12" s="114">
        <f>D12</f>
        <v>70329158.400000006</v>
      </c>
      <c r="J12" s="18" t="s">
        <v>265</v>
      </c>
    </row>
    <row r="13" spans="1:13" x14ac:dyDescent="0.25">
      <c r="A13" s="153" t="s">
        <v>294</v>
      </c>
      <c r="B13" s="154"/>
      <c r="C13" s="154"/>
      <c r="D13" s="154"/>
      <c r="E13" s="154"/>
      <c r="F13" s="154"/>
      <c r="G13" s="154"/>
      <c r="H13" s="154"/>
      <c r="I13" s="154"/>
    </row>
    <row r="14" spans="1:13" ht="38.25" x14ac:dyDescent="0.25">
      <c r="A14" s="130" t="s">
        <v>289</v>
      </c>
      <c r="B14" s="18" t="s">
        <v>142</v>
      </c>
      <c r="C14" s="38">
        <f>'5.1 Simposio fauna'!G11</f>
        <v>11440000</v>
      </c>
      <c r="D14" s="38">
        <f>C14*F14</f>
        <v>11440000</v>
      </c>
      <c r="E14" s="39" t="s">
        <v>295</v>
      </c>
      <c r="F14" s="39">
        <v>1</v>
      </c>
      <c r="G14" s="39">
        <f>C14*F14</f>
        <v>11440000</v>
      </c>
      <c r="H14" s="39">
        <v>11440000</v>
      </c>
      <c r="I14" s="39"/>
    </row>
    <row r="15" spans="1:13" ht="38.25" x14ac:dyDescent="0.25">
      <c r="A15" s="17" t="s">
        <v>89</v>
      </c>
      <c r="B15" s="18" t="s">
        <v>293</v>
      </c>
      <c r="C15" s="38">
        <f>'5.1 Simposio fauna'!G23</f>
        <v>11440000</v>
      </c>
      <c r="D15" s="38">
        <f>C15*F15</f>
        <v>11440000</v>
      </c>
      <c r="E15" s="39" t="s">
        <v>295</v>
      </c>
      <c r="F15" s="39">
        <v>1</v>
      </c>
      <c r="G15" s="39">
        <f>D15</f>
        <v>11440000</v>
      </c>
      <c r="H15" s="40">
        <f>D15</f>
        <v>11440000</v>
      </c>
      <c r="I15" s="40"/>
    </row>
    <row r="16" spans="1:13" x14ac:dyDescent="0.25">
      <c r="A16" s="153" t="s">
        <v>112</v>
      </c>
      <c r="B16" s="154"/>
      <c r="C16" s="154"/>
      <c r="D16" s="154"/>
      <c r="E16" s="154"/>
      <c r="F16" s="154"/>
      <c r="G16" s="154"/>
      <c r="H16" s="154"/>
      <c r="I16" s="154"/>
    </row>
    <row r="17" spans="1:14" x14ac:dyDescent="0.25">
      <c r="A17" s="17" t="s">
        <v>88</v>
      </c>
      <c r="B17" s="18" t="s">
        <v>102</v>
      </c>
      <c r="C17" s="38">
        <f>'6. Equipo Tecnico'!G2</f>
        <v>6694912</v>
      </c>
      <c r="D17" s="38">
        <f>C17*F17</f>
        <v>60254208</v>
      </c>
      <c r="E17" s="39" t="s">
        <v>35</v>
      </c>
      <c r="F17" s="39">
        <v>9</v>
      </c>
      <c r="G17" s="39">
        <f>D17</f>
        <v>60254208</v>
      </c>
      <c r="H17" s="40"/>
      <c r="I17" s="38">
        <f>D17</f>
        <v>60254208</v>
      </c>
    </row>
    <row r="18" spans="1:14" x14ac:dyDescent="0.25">
      <c r="A18" s="17" t="s">
        <v>113</v>
      </c>
      <c r="B18" s="18" t="s">
        <v>86</v>
      </c>
      <c r="C18" s="38">
        <f>'6. Equipo Tecnico'!G3</f>
        <v>2459681</v>
      </c>
      <c r="D18" s="38">
        <f>C18*F18</f>
        <v>22137129</v>
      </c>
      <c r="E18" s="39" t="s">
        <v>35</v>
      </c>
      <c r="F18" s="39">
        <v>9</v>
      </c>
      <c r="G18" s="39">
        <f>D18</f>
        <v>22137129</v>
      </c>
      <c r="H18" s="40">
        <f>D18</f>
        <v>22137129</v>
      </c>
      <c r="I18" s="40"/>
    </row>
    <row r="19" spans="1:14" x14ac:dyDescent="0.25">
      <c r="A19" s="153" t="s">
        <v>118</v>
      </c>
      <c r="B19" s="154"/>
      <c r="C19" s="154"/>
      <c r="D19" s="154"/>
      <c r="E19" s="154"/>
      <c r="F19" s="154"/>
      <c r="G19" s="154"/>
      <c r="H19" s="154"/>
      <c r="I19" s="154"/>
      <c r="K19" s="54"/>
    </row>
    <row r="20" spans="1:14" x14ac:dyDescent="0.25">
      <c r="A20" s="17" t="s">
        <v>87</v>
      </c>
      <c r="B20" s="18" t="s">
        <v>144</v>
      </c>
      <c r="C20" s="38">
        <f>'7. Divulgacion'!G2</f>
        <v>4669364</v>
      </c>
      <c r="D20" s="38">
        <f>C20*F20</f>
        <v>32685548</v>
      </c>
      <c r="E20" s="39" t="s">
        <v>35</v>
      </c>
      <c r="F20" s="39">
        <v>7</v>
      </c>
      <c r="G20" s="39">
        <f>D20</f>
        <v>32685548</v>
      </c>
      <c r="H20" s="40">
        <f>D20</f>
        <v>32685548</v>
      </c>
      <c r="I20" s="40"/>
      <c r="K20" s="55"/>
    </row>
    <row r="21" spans="1:14" x14ac:dyDescent="0.25">
      <c r="A21" s="150" t="s">
        <v>103</v>
      </c>
      <c r="B21" s="151"/>
      <c r="C21" s="151"/>
      <c r="D21" s="151"/>
      <c r="E21" s="151"/>
      <c r="F21" s="152"/>
      <c r="G21" s="120">
        <f>G4+G6+G8+G9+G11+G12+G15+G17+G18+G20+G14</f>
        <v>457806043.39999998</v>
      </c>
      <c r="H21" s="42">
        <f>SUM(H4:H20)</f>
        <v>320464230</v>
      </c>
      <c r="I21" s="42">
        <f>SUM(I4:I20)</f>
        <v>137341813.40000001</v>
      </c>
      <c r="K21" s="37"/>
      <c r="L21" s="43"/>
      <c r="N21" s="43"/>
    </row>
    <row r="22" spans="1:14" ht="45" customHeight="1" x14ac:dyDescent="0.25">
      <c r="A22" s="44"/>
      <c r="B22" s="147" t="s">
        <v>306</v>
      </c>
      <c r="C22" s="147"/>
      <c r="D22" s="147"/>
      <c r="E22" s="147"/>
      <c r="H22" s="47"/>
      <c r="I22" s="47"/>
      <c r="J22" s="122"/>
      <c r="K22" s="37"/>
      <c r="L22" s="43"/>
      <c r="N22" s="43"/>
    </row>
    <row r="23" spans="1:14" x14ac:dyDescent="0.25">
      <c r="A23" s="44"/>
      <c r="B23" s="148" t="s">
        <v>110</v>
      </c>
      <c r="C23" s="148"/>
      <c r="D23" s="148"/>
      <c r="E23" s="148"/>
      <c r="H23" s="48"/>
      <c r="I23" s="48"/>
      <c r="J23" s="35"/>
      <c r="K23" s="37"/>
      <c r="L23" s="43"/>
    </row>
    <row r="24" spans="1:14" x14ac:dyDescent="0.25">
      <c r="A24" s="44"/>
      <c r="B24" s="149" t="s">
        <v>135</v>
      </c>
      <c r="C24" s="149"/>
      <c r="D24" s="149"/>
      <c r="E24" s="149"/>
      <c r="H24" s="48"/>
      <c r="I24" s="48"/>
      <c r="J24" s="121"/>
      <c r="K24" s="43"/>
    </row>
    <row r="25" spans="1:14" x14ac:dyDescent="0.25">
      <c r="A25" s="44"/>
      <c r="B25" s="149" t="s">
        <v>136</v>
      </c>
      <c r="C25" s="149"/>
      <c r="D25" s="149"/>
      <c r="E25" s="149"/>
      <c r="H25" s="48"/>
      <c r="I25" s="48"/>
      <c r="J25" s="37"/>
      <c r="K25" s="43"/>
    </row>
    <row r="26" spans="1:14" x14ac:dyDescent="0.25">
      <c r="A26" s="44"/>
      <c r="B26" s="44"/>
      <c r="C26" s="49"/>
      <c r="D26" s="45"/>
      <c r="E26" s="45"/>
      <c r="H26" s="48"/>
      <c r="I26" s="48"/>
      <c r="J26" s="37"/>
      <c r="K26" s="37"/>
    </row>
    <row r="27" spans="1:14" x14ac:dyDescent="0.25">
      <c r="A27" s="44"/>
      <c r="B27" s="44"/>
      <c r="C27" s="45"/>
      <c r="D27" s="45"/>
      <c r="E27" s="45"/>
      <c r="H27" s="48"/>
      <c r="I27" s="48"/>
    </row>
    <row r="28" spans="1:14" x14ac:dyDescent="0.25">
      <c r="A28" s="44"/>
      <c r="B28" s="44"/>
      <c r="C28" s="45"/>
      <c r="D28" s="45"/>
      <c r="E28" s="45"/>
      <c r="H28" s="48"/>
      <c r="I28" s="48"/>
    </row>
    <row r="29" spans="1:14" x14ac:dyDescent="0.25">
      <c r="A29" s="44"/>
      <c r="B29" s="44"/>
      <c r="C29" s="45"/>
      <c r="D29" s="45"/>
      <c r="E29" s="45"/>
      <c r="H29" s="48"/>
      <c r="I29" s="48"/>
      <c r="K29" s="43"/>
    </row>
    <row r="30" spans="1:14" x14ac:dyDescent="0.25">
      <c r="H30" s="48"/>
      <c r="I30" s="48"/>
      <c r="J30" s="35"/>
    </row>
    <row r="31" spans="1:14" x14ac:dyDescent="0.25">
      <c r="H31" s="48"/>
      <c r="I31" s="48"/>
    </row>
    <row r="32" spans="1:14" x14ac:dyDescent="0.25">
      <c r="H32" s="48"/>
      <c r="I32" s="48"/>
    </row>
    <row r="33" spans="8:9" x14ac:dyDescent="0.25">
      <c r="H33" s="48"/>
      <c r="I33" s="48"/>
    </row>
    <row r="34" spans="8:9" x14ac:dyDescent="0.25">
      <c r="H34" s="48"/>
      <c r="I34" s="48"/>
    </row>
    <row r="35" spans="8:9" x14ac:dyDescent="0.25">
      <c r="H35" s="48"/>
      <c r="I35" s="48"/>
    </row>
    <row r="36" spans="8:9" x14ac:dyDescent="0.25">
      <c r="H36" s="48"/>
      <c r="I36" s="48"/>
    </row>
    <row r="37" spans="8:9" x14ac:dyDescent="0.25">
      <c r="H37" s="48"/>
      <c r="I37" s="48"/>
    </row>
    <row r="38" spans="8:9" x14ac:dyDescent="0.25">
      <c r="H38" s="48"/>
      <c r="I38" s="48"/>
    </row>
    <row r="39" spans="8:9" x14ac:dyDescent="0.25">
      <c r="H39" s="48"/>
      <c r="I39" s="48"/>
    </row>
    <row r="40" spans="8:9" x14ac:dyDescent="0.25">
      <c r="H40" s="48"/>
      <c r="I40" s="48"/>
    </row>
    <row r="41" spans="8:9" x14ac:dyDescent="0.25">
      <c r="H41" s="48"/>
      <c r="I41" s="48"/>
    </row>
    <row r="42" spans="8:9" x14ac:dyDescent="0.25">
      <c r="H42" s="48"/>
      <c r="I42" s="48"/>
    </row>
    <row r="43" spans="8:9" x14ac:dyDescent="0.25">
      <c r="H43" s="48"/>
      <c r="I43" s="48"/>
    </row>
    <row r="44" spans="8:9" x14ac:dyDescent="0.25">
      <c r="H44" s="48"/>
      <c r="I44" s="48"/>
    </row>
    <row r="45" spans="8:9" x14ac:dyDescent="0.25">
      <c r="H45" s="48"/>
      <c r="I45" s="48"/>
    </row>
    <row r="46" spans="8:9" x14ac:dyDescent="0.25">
      <c r="H46" s="48"/>
      <c r="I46" s="48"/>
    </row>
    <row r="47" spans="8:9" x14ac:dyDescent="0.25">
      <c r="H47" s="48"/>
      <c r="I47" s="48"/>
    </row>
    <row r="48" spans="8:9" x14ac:dyDescent="0.25">
      <c r="H48" s="48"/>
      <c r="I48" s="48"/>
    </row>
    <row r="49" spans="8:9" x14ac:dyDescent="0.25">
      <c r="H49" s="48"/>
      <c r="I49" s="48"/>
    </row>
    <row r="50" spans="8:9" x14ac:dyDescent="0.25">
      <c r="H50" s="48"/>
      <c r="I50" s="48"/>
    </row>
    <row r="51" spans="8:9" x14ac:dyDescent="0.25">
      <c r="H51" s="48"/>
      <c r="I51" s="48"/>
    </row>
    <row r="52" spans="8:9" x14ac:dyDescent="0.25">
      <c r="H52" s="48"/>
      <c r="I52" s="48"/>
    </row>
    <row r="53" spans="8:9" x14ac:dyDescent="0.25">
      <c r="H53" s="48"/>
      <c r="I53" s="48"/>
    </row>
    <row r="54" spans="8:9" x14ac:dyDescent="0.25">
      <c r="H54" s="48"/>
      <c r="I54" s="48"/>
    </row>
    <row r="55" spans="8:9" x14ac:dyDescent="0.25">
      <c r="H55" s="48"/>
      <c r="I55" s="48"/>
    </row>
    <row r="56" spans="8:9" x14ac:dyDescent="0.25">
      <c r="H56" s="48"/>
      <c r="I56" s="48"/>
    </row>
    <row r="57" spans="8:9" x14ac:dyDescent="0.25">
      <c r="H57" s="48"/>
      <c r="I57" s="48"/>
    </row>
    <row r="58" spans="8:9" x14ac:dyDescent="0.25">
      <c r="H58" s="48"/>
      <c r="I58" s="48"/>
    </row>
    <row r="59" spans="8:9" x14ac:dyDescent="0.25">
      <c r="H59" s="48"/>
      <c r="I59" s="48"/>
    </row>
    <row r="60" spans="8:9" x14ac:dyDescent="0.25">
      <c r="H60" s="48"/>
      <c r="I60" s="48"/>
    </row>
    <row r="61" spans="8:9" x14ac:dyDescent="0.25">
      <c r="H61" s="48"/>
      <c r="I61" s="48"/>
    </row>
    <row r="62" spans="8:9" x14ac:dyDescent="0.25">
      <c r="H62" s="48"/>
      <c r="I62" s="48"/>
    </row>
    <row r="63" spans="8:9" x14ac:dyDescent="0.25">
      <c r="H63" s="48"/>
      <c r="I63" s="48"/>
    </row>
    <row r="64" spans="8:9" x14ac:dyDescent="0.25">
      <c r="H64" s="48"/>
      <c r="I64" s="48"/>
    </row>
    <row r="65" spans="8:9" x14ac:dyDescent="0.25">
      <c r="H65" s="48"/>
      <c r="I65" s="48"/>
    </row>
    <row r="66" spans="8:9" x14ac:dyDescent="0.25">
      <c r="H66" s="48"/>
      <c r="I66" s="48"/>
    </row>
    <row r="67" spans="8:9" x14ac:dyDescent="0.25">
      <c r="H67" s="48"/>
      <c r="I67" s="48"/>
    </row>
    <row r="68" spans="8:9" x14ac:dyDescent="0.25">
      <c r="H68" s="48"/>
      <c r="I68" s="48"/>
    </row>
    <row r="69" spans="8:9" x14ac:dyDescent="0.25">
      <c r="H69" s="48"/>
      <c r="I69" s="48"/>
    </row>
    <row r="70" spans="8:9" x14ac:dyDescent="0.25">
      <c r="H70" s="48"/>
      <c r="I70" s="48"/>
    </row>
    <row r="71" spans="8:9" x14ac:dyDescent="0.25">
      <c r="H71" s="48"/>
      <c r="I71" s="48"/>
    </row>
    <row r="72" spans="8:9" x14ac:dyDescent="0.25">
      <c r="H72" s="48"/>
      <c r="I72" s="48"/>
    </row>
    <row r="73" spans="8:9" x14ac:dyDescent="0.25">
      <c r="H73" s="48"/>
      <c r="I73" s="48"/>
    </row>
    <row r="74" spans="8:9" x14ac:dyDescent="0.25">
      <c r="H74" s="48"/>
      <c r="I74" s="48"/>
    </row>
    <row r="75" spans="8:9" x14ac:dyDescent="0.25">
      <c r="H75" s="48"/>
      <c r="I75" s="48"/>
    </row>
    <row r="76" spans="8:9" x14ac:dyDescent="0.25">
      <c r="H76" s="48"/>
      <c r="I76" s="48"/>
    </row>
    <row r="77" spans="8:9" x14ac:dyDescent="0.25">
      <c r="H77" s="48"/>
      <c r="I77" s="48"/>
    </row>
    <row r="78" spans="8:9" x14ac:dyDescent="0.25">
      <c r="H78" s="48"/>
      <c r="I78" s="48"/>
    </row>
    <row r="79" spans="8:9" x14ac:dyDescent="0.25">
      <c r="H79" s="48"/>
      <c r="I79" s="48"/>
    </row>
    <row r="80" spans="8:9" x14ac:dyDescent="0.25">
      <c r="H80" s="48"/>
      <c r="I80" s="48"/>
    </row>
    <row r="81" spans="8:9" x14ac:dyDescent="0.25">
      <c r="H81" s="48"/>
      <c r="I81" s="48"/>
    </row>
    <row r="82" spans="8:9" x14ac:dyDescent="0.25">
      <c r="H82" s="48"/>
      <c r="I82" s="48"/>
    </row>
    <row r="83" spans="8:9" x14ac:dyDescent="0.25">
      <c r="H83" s="48"/>
      <c r="I83" s="48"/>
    </row>
    <row r="84" spans="8:9" x14ac:dyDescent="0.25">
      <c r="H84" s="48"/>
      <c r="I84" s="48"/>
    </row>
    <row r="85" spans="8:9" x14ac:dyDescent="0.25">
      <c r="H85" s="48"/>
      <c r="I85" s="48"/>
    </row>
    <row r="86" spans="8:9" x14ac:dyDescent="0.25">
      <c r="H86" s="48"/>
      <c r="I86" s="48"/>
    </row>
    <row r="87" spans="8:9" x14ac:dyDescent="0.25">
      <c r="H87" s="48"/>
      <c r="I87" s="48"/>
    </row>
    <row r="88" spans="8:9" x14ac:dyDescent="0.25">
      <c r="H88" s="48"/>
      <c r="I88" s="48"/>
    </row>
    <row r="89" spans="8:9" x14ac:dyDescent="0.25">
      <c r="H89" s="48"/>
      <c r="I89" s="48"/>
    </row>
    <row r="90" spans="8:9" x14ac:dyDescent="0.25">
      <c r="H90" s="48"/>
      <c r="I90" s="48"/>
    </row>
    <row r="91" spans="8:9" x14ac:dyDescent="0.25">
      <c r="H91" s="48"/>
      <c r="I91" s="48"/>
    </row>
    <row r="92" spans="8:9" x14ac:dyDescent="0.25">
      <c r="H92" s="48"/>
      <c r="I92" s="48"/>
    </row>
    <row r="93" spans="8:9" x14ac:dyDescent="0.25">
      <c r="H93" s="48"/>
      <c r="I93" s="48"/>
    </row>
    <row r="94" spans="8:9" x14ac:dyDescent="0.25">
      <c r="H94" s="48"/>
      <c r="I94" s="48"/>
    </row>
    <row r="95" spans="8:9" x14ac:dyDescent="0.25">
      <c r="H95" s="48"/>
      <c r="I95" s="48"/>
    </row>
    <row r="96" spans="8:9" x14ac:dyDescent="0.25">
      <c r="H96" s="48"/>
      <c r="I96" s="48"/>
    </row>
    <row r="97" spans="8:9" x14ac:dyDescent="0.25">
      <c r="H97" s="48"/>
      <c r="I97" s="48"/>
    </row>
    <row r="98" spans="8:9" x14ac:dyDescent="0.25">
      <c r="H98" s="48"/>
      <c r="I98" s="48"/>
    </row>
    <row r="99" spans="8:9" x14ac:dyDescent="0.25">
      <c r="H99" s="48"/>
      <c r="I99" s="48"/>
    </row>
    <row r="100" spans="8:9" x14ac:dyDescent="0.25">
      <c r="H100" s="48"/>
      <c r="I100" s="48"/>
    </row>
    <row r="101" spans="8:9" x14ac:dyDescent="0.25">
      <c r="H101" s="48"/>
      <c r="I101" s="48"/>
    </row>
    <row r="102" spans="8:9" x14ac:dyDescent="0.25">
      <c r="H102" s="48"/>
      <c r="I102" s="48"/>
    </row>
    <row r="103" spans="8:9" x14ac:dyDescent="0.25">
      <c r="H103" s="48"/>
      <c r="I103" s="48"/>
    </row>
    <row r="104" spans="8:9" x14ac:dyDescent="0.25">
      <c r="H104" s="48"/>
      <c r="I104" s="48"/>
    </row>
    <row r="105" spans="8:9" x14ac:dyDescent="0.25">
      <c r="H105" s="48"/>
      <c r="I105" s="48"/>
    </row>
    <row r="106" spans="8:9" x14ac:dyDescent="0.25">
      <c r="H106" s="48"/>
      <c r="I106" s="48"/>
    </row>
    <row r="107" spans="8:9" x14ac:dyDescent="0.25">
      <c r="H107" s="48"/>
      <c r="I107" s="48"/>
    </row>
    <row r="108" spans="8:9" x14ac:dyDescent="0.25">
      <c r="H108" s="48"/>
      <c r="I108" s="48"/>
    </row>
    <row r="109" spans="8:9" x14ac:dyDescent="0.25">
      <c r="H109" s="48"/>
      <c r="I109" s="48"/>
    </row>
    <row r="110" spans="8:9" x14ac:dyDescent="0.25">
      <c r="H110" s="48"/>
      <c r="I110" s="48"/>
    </row>
    <row r="111" spans="8:9" x14ac:dyDescent="0.25">
      <c r="H111" s="48"/>
      <c r="I111" s="48"/>
    </row>
    <row r="112" spans="8:9" x14ac:dyDescent="0.25">
      <c r="H112" s="48"/>
      <c r="I112" s="48"/>
    </row>
    <row r="113" spans="8:9" x14ac:dyDescent="0.25">
      <c r="H113" s="48"/>
      <c r="I113" s="48"/>
    </row>
    <row r="114" spans="8:9" x14ac:dyDescent="0.25">
      <c r="H114" s="48"/>
      <c r="I114" s="48"/>
    </row>
    <row r="115" spans="8:9" x14ac:dyDescent="0.25">
      <c r="H115" s="48"/>
      <c r="I115" s="48"/>
    </row>
    <row r="116" spans="8:9" x14ac:dyDescent="0.25">
      <c r="H116" s="48"/>
      <c r="I116" s="48"/>
    </row>
    <row r="117" spans="8:9" x14ac:dyDescent="0.25">
      <c r="H117" s="48"/>
      <c r="I117" s="48"/>
    </row>
    <row r="118" spans="8:9" x14ac:dyDescent="0.25">
      <c r="H118" s="48"/>
      <c r="I118" s="48"/>
    </row>
    <row r="119" spans="8:9" x14ac:dyDescent="0.25">
      <c r="H119" s="48"/>
      <c r="I119" s="48"/>
    </row>
    <row r="120" spans="8:9" x14ac:dyDescent="0.25">
      <c r="H120" s="48"/>
      <c r="I120" s="48"/>
    </row>
    <row r="121" spans="8:9" x14ac:dyDescent="0.25">
      <c r="H121" s="48"/>
      <c r="I121" s="48"/>
    </row>
    <row r="122" spans="8:9" x14ac:dyDescent="0.25">
      <c r="H122" s="48"/>
      <c r="I122" s="48"/>
    </row>
    <row r="123" spans="8:9" x14ac:dyDescent="0.25">
      <c r="H123" s="48"/>
      <c r="I123" s="48"/>
    </row>
    <row r="124" spans="8:9" x14ac:dyDescent="0.25">
      <c r="H124" s="48"/>
      <c r="I124" s="48"/>
    </row>
    <row r="125" spans="8:9" x14ac:dyDescent="0.25">
      <c r="H125" s="48"/>
      <c r="I125" s="48"/>
    </row>
    <row r="126" spans="8:9" x14ac:dyDescent="0.25">
      <c r="H126" s="48"/>
      <c r="I126" s="48"/>
    </row>
    <row r="127" spans="8:9" x14ac:dyDescent="0.25">
      <c r="H127" s="48"/>
      <c r="I127" s="48"/>
    </row>
    <row r="128" spans="8:9" x14ac:dyDescent="0.25">
      <c r="H128" s="48"/>
      <c r="I128" s="48"/>
    </row>
    <row r="129" spans="8:9" x14ac:dyDescent="0.25">
      <c r="H129" s="48"/>
      <c r="I129" s="48"/>
    </row>
    <row r="130" spans="8:9" x14ac:dyDescent="0.25">
      <c r="H130" s="48"/>
      <c r="I130" s="48"/>
    </row>
    <row r="131" spans="8:9" x14ac:dyDescent="0.25">
      <c r="H131" s="48"/>
      <c r="I131" s="48"/>
    </row>
    <row r="132" spans="8:9" x14ac:dyDescent="0.25">
      <c r="H132" s="48"/>
      <c r="I132" s="48"/>
    </row>
    <row r="133" spans="8:9" x14ac:dyDescent="0.25">
      <c r="H133" s="48"/>
      <c r="I133" s="48"/>
    </row>
    <row r="134" spans="8:9" x14ac:dyDescent="0.25">
      <c r="H134" s="48"/>
      <c r="I134" s="48"/>
    </row>
    <row r="135" spans="8:9" x14ac:dyDescent="0.25">
      <c r="H135" s="48"/>
      <c r="I135" s="48"/>
    </row>
    <row r="136" spans="8:9" x14ac:dyDescent="0.25">
      <c r="H136" s="48"/>
      <c r="I136" s="48"/>
    </row>
    <row r="137" spans="8:9" x14ac:dyDescent="0.25">
      <c r="H137" s="48"/>
      <c r="I137" s="48"/>
    </row>
    <row r="138" spans="8:9" x14ac:dyDescent="0.25">
      <c r="H138" s="48"/>
      <c r="I138" s="48"/>
    </row>
    <row r="139" spans="8:9" x14ac:dyDescent="0.25">
      <c r="H139" s="48"/>
      <c r="I139" s="48"/>
    </row>
    <row r="140" spans="8:9" x14ac:dyDescent="0.25">
      <c r="H140" s="48"/>
      <c r="I140" s="48"/>
    </row>
    <row r="141" spans="8:9" x14ac:dyDescent="0.25">
      <c r="H141" s="48"/>
      <c r="I141" s="48"/>
    </row>
    <row r="142" spans="8:9" x14ac:dyDescent="0.25">
      <c r="H142" s="48"/>
      <c r="I142" s="48"/>
    </row>
    <row r="143" spans="8:9" x14ac:dyDescent="0.25">
      <c r="H143" s="48"/>
      <c r="I143" s="48"/>
    </row>
    <row r="144" spans="8:9" x14ac:dyDescent="0.25">
      <c r="H144" s="48"/>
      <c r="I144" s="48"/>
    </row>
    <row r="145" spans="8:9" x14ac:dyDescent="0.25">
      <c r="H145" s="48"/>
      <c r="I145" s="48"/>
    </row>
    <row r="146" spans="8:9" x14ac:dyDescent="0.25">
      <c r="H146" s="48"/>
      <c r="I146" s="48"/>
    </row>
    <row r="147" spans="8:9" x14ac:dyDescent="0.25">
      <c r="H147" s="48"/>
      <c r="I147" s="48"/>
    </row>
    <row r="148" spans="8:9" x14ac:dyDescent="0.25">
      <c r="H148" s="48"/>
      <c r="I148" s="48"/>
    </row>
    <row r="149" spans="8:9" x14ac:dyDescent="0.25">
      <c r="H149" s="48"/>
      <c r="I149" s="48"/>
    </row>
    <row r="150" spans="8:9" x14ac:dyDescent="0.25">
      <c r="H150" s="48"/>
      <c r="I150" s="48"/>
    </row>
    <row r="151" spans="8:9" x14ac:dyDescent="0.25">
      <c r="H151" s="48"/>
      <c r="I151" s="48"/>
    </row>
    <row r="152" spans="8:9" x14ac:dyDescent="0.25">
      <c r="H152" s="48"/>
      <c r="I152" s="48"/>
    </row>
    <row r="153" spans="8:9" x14ac:dyDescent="0.25">
      <c r="H153" s="48"/>
      <c r="I153" s="48"/>
    </row>
    <row r="154" spans="8:9" x14ac:dyDescent="0.25">
      <c r="H154" s="48"/>
      <c r="I154" s="48"/>
    </row>
    <row r="155" spans="8:9" x14ac:dyDescent="0.25">
      <c r="H155" s="48"/>
      <c r="I155" s="48"/>
    </row>
    <row r="156" spans="8:9" x14ac:dyDescent="0.25">
      <c r="H156" s="48"/>
      <c r="I156" s="48"/>
    </row>
    <row r="157" spans="8:9" x14ac:dyDescent="0.25">
      <c r="H157" s="48"/>
      <c r="I157" s="48"/>
    </row>
    <row r="158" spans="8:9" x14ac:dyDescent="0.25">
      <c r="H158" s="48"/>
      <c r="I158" s="48"/>
    </row>
    <row r="159" spans="8:9" x14ac:dyDescent="0.25">
      <c r="H159" s="48"/>
      <c r="I159" s="48"/>
    </row>
    <row r="160" spans="8:9" x14ac:dyDescent="0.25">
      <c r="H160" s="48"/>
      <c r="I160" s="48"/>
    </row>
    <row r="161" spans="8:9" x14ac:dyDescent="0.25">
      <c r="H161" s="48"/>
      <c r="I161" s="48"/>
    </row>
    <row r="162" spans="8:9" x14ac:dyDescent="0.25">
      <c r="H162" s="48"/>
      <c r="I162" s="48"/>
    </row>
    <row r="163" spans="8:9" x14ac:dyDescent="0.25">
      <c r="H163" s="48"/>
      <c r="I163" s="48"/>
    </row>
    <row r="164" spans="8:9" x14ac:dyDescent="0.25">
      <c r="H164" s="48"/>
      <c r="I164" s="48"/>
    </row>
    <row r="165" spans="8:9" x14ac:dyDescent="0.25">
      <c r="H165" s="48"/>
      <c r="I165" s="48"/>
    </row>
    <row r="166" spans="8:9" x14ac:dyDescent="0.25">
      <c r="H166" s="48"/>
      <c r="I166" s="48"/>
    </row>
    <row r="167" spans="8:9" x14ac:dyDescent="0.25">
      <c r="H167" s="48"/>
      <c r="I167" s="48"/>
    </row>
    <row r="168" spans="8:9" x14ac:dyDescent="0.25">
      <c r="H168" s="48"/>
      <c r="I168" s="48"/>
    </row>
    <row r="169" spans="8:9" x14ac:dyDescent="0.25">
      <c r="H169" s="48"/>
      <c r="I169" s="48"/>
    </row>
    <row r="170" spans="8:9" x14ac:dyDescent="0.25">
      <c r="H170" s="48"/>
      <c r="I170" s="48"/>
    </row>
    <row r="171" spans="8:9" x14ac:dyDescent="0.25">
      <c r="H171" s="48"/>
      <c r="I171" s="48"/>
    </row>
    <row r="172" spans="8:9" x14ac:dyDescent="0.25">
      <c r="H172" s="48"/>
      <c r="I172" s="48"/>
    </row>
    <row r="173" spans="8:9" x14ac:dyDescent="0.25">
      <c r="H173" s="48"/>
      <c r="I173" s="48"/>
    </row>
    <row r="174" spans="8:9" x14ac:dyDescent="0.25">
      <c r="H174" s="48"/>
      <c r="I174" s="48"/>
    </row>
    <row r="175" spans="8:9" x14ac:dyDescent="0.25">
      <c r="H175" s="48"/>
      <c r="I175" s="48"/>
    </row>
    <row r="176" spans="8:9" x14ac:dyDescent="0.25">
      <c r="H176" s="48"/>
      <c r="I176" s="48"/>
    </row>
    <row r="177" spans="8:9" x14ac:dyDescent="0.25">
      <c r="H177" s="48"/>
      <c r="I177" s="48"/>
    </row>
    <row r="178" spans="8:9" x14ac:dyDescent="0.25">
      <c r="H178" s="48"/>
      <c r="I178" s="48"/>
    </row>
    <row r="179" spans="8:9" x14ac:dyDescent="0.25">
      <c r="H179" s="48"/>
      <c r="I179" s="48"/>
    </row>
    <row r="180" spans="8:9" x14ac:dyDescent="0.25">
      <c r="H180" s="48"/>
      <c r="I180" s="48"/>
    </row>
    <row r="181" spans="8:9" x14ac:dyDescent="0.25">
      <c r="H181" s="48"/>
      <c r="I181" s="48"/>
    </row>
    <row r="182" spans="8:9" x14ac:dyDescent="0.25">
      <c r="H182" s="48"/>
      <c r="I182" s="48"/>
    </row>
    <row r="183" spans="8:9" x14ac:dyDescent="0.25">
      <c r="H183" s="48"/>
      <c r="I183" s="48"/>
    </row>
    <row r="184" spans="8:9" x14ac:dyDescent="0.25">
      <c r="H184" s="48"/>
      <c r="I184" s="48"/>
    </row>
    <row r="185" spans="8:9" x14ac:dyDescent="0.25">
      <c r="H185" s="48"/>
      <c r="I185" s="48"/>
    </row>
    <row r="186" spans="8:9" x14ac:dyDescent="0.25">
      <c r="H186" s="48"/>
      <c r="I186" s="48"/>
    </row>
    <row r="187" spans="8:9" x14ac:dyDescent="0.25">
      <c r="H187" s="48"/>
      <c r="I187" s="48"/>
    </row>
    <row r="188" spans="8:9" x14ac:dyDescent="0.25">
      <c r="H188" s="48"/>
      <c r="I188" s="48"/>
    </row>
    <row r="189" spans="8:9" x14ac:dyDescent="0.25">
      <c r="H189" s="48"/>
      <c r="I189" s="48"/>
    </row>
    <row r="190" spans="8:9" x14ac:dyDescent="0.25">
      <c r="H190" s="48"/>
      <c r="I190" s="48"/>
    </row>
    <row r="191" spans="8:9" x14ac:dyDescent="0.25">
      <c r="H191" s="48"/>
      <c r="I191" s="48"/>
    </row>
    <row r="192" spans="8:9" x14ac:dyDescent="0.25">
      <c r="H192" s="48"/>
      <c r="I192" s="48"/>
    </row>
    <row r="193" spans="8:9" x14ac:dyDescent="0.25">
      <c r="H193" s="48"/>
      <c r="I193" s="48"/>
    </row>
    <row r="194" spans="8:9" x14ac:dyDescent="0.25">
      <c r="H194" s="48"/>
      <c r="I194" s="48"/>
    </row>
    <row r="195" spans="8:9" x14ac:dyDescent="0.25">
      <c r="H195" s="48"/>
      <c r="I195" s="48"/>
    </row>
    <row r="196" spans="8:9" x14ac:dyDescent="0.25">
      <c r="H196" s="48"/>
      <c r="I196" s="48"/>
    </row>
    <row r="197" spans="8:9" x14ac:dyDescent="0.25">
      <c r="H197" s="48"/>
      <c r="I197" s="48"/>
    </row>
    <row r="198" spans="8:9" x14ac:dyDescent="0.25">
      <c r="H198" s="48"/>
      <c r="I198" s="48"/>
    </row>
    <row r="199" spans="8:9" x14ac:dyDescent="0.25">
      <c r="H199" s="48"/>
      <c r="I199" s="48"/>
    </row>
    <row r="200" spans="8:9" x14ac:dyDescent="0.25">
      <c r="H200" s="48"/>
      <c r="I200" s="48"/>
    </row>
    <row r="201" spans="8:9" x14ac:dyDescent="0.25">
      <c r="H201" s="48"/>
      <c r="I201" s="48"/>
    </row>
    <row r="202" spans="8:9" x14ac:dyDescent="0.25">
      <c r="H202" s="48"/>
      <c r="I202" s="48"/>
    </row>
    <row r="203" spans="8:9" x14ac:dyDescent="0.25">
      <c r="H203" s="48"/>
      <c r="I203" s="48"/>
    </row>
    <row r="204" spans="8:9" x14ac:dyDescent="0.25">
      <c r="H204" s="48"/>
      <c r="I204" s="48"/>
    </row>
    <row r="205" spans="8:9" x14ac:dyDescent="0.25">
      <c r="H205" s="48"/>
      <c r="I205" s="48"/>
    </row>
    <row r="206" spans="8:9" x14ac:dyDescent="0.25">
      <c r="H206" s="48"/>
      <c r="I206" s="48"/>
    </row>
    <row r="207" spans="8:9" x14ac:dyDescent="0.25">
      <c r="H207" s="48"/>
      <c r="I207" s="48"/>
    </row>
    <row r="208" spans="8:9" x14ac:dyDescent="0.25">
      <c r="H208" s="48"/>
      <c r="I208" s="48"/>
    </row>
    <row r="209" spans="8:9" x14ac:dyDescent="0.25">
      <c r="H209" s="48"/>
      <c r="I209" s="48"/>
    </row>
    <row r="210" spans="8:9" x14ac:dyDescent="0.25">
      <c r="H210" s="48"/>
      <c r="I210" s="48"/>
    </row>
    <row r="211" spans="8:9" x14ac:dyDescent="0.25">
      <c r="H211" s="48"/>
      <c r="I211" s="48"/>
    </row>
    <row r="212" spans="8:9" x14ac:dyDescent="0.25">
      <c r="H212" s="48"/>
      <c r="I212" s="48"/>
    </row>
    <row r="213" spans="8:9" x14ac:dyDescent="0.25">
      <c r="H213" s="48"/>
      <c r="I213" s="48"/>
    </row>
    <row r="214" spans="8:9" x14ac:dyDescent="0.25">
      <c r="H214" s="48"/>
      <c r="I214" s="48"/>
    </row>
    <row r="215" spans="8:9" x14ac:dyDescent="0.25">
      <c r="H215" s="48"/>
      <c r="I215" s="48"/>
    </row>
    <row r="216" spans="8:9" x14ac:dyDescent="0.25">
      <c r="H216" s="48"/>
      <c r="I216" s="48"/>
    </row>
    <row r="217" spans="8:9" x14ac:dyDescent="0.25">
      <c r="H217" s="48"/>
      <c r="I217" s="48"/>
    </row>
    <row r="218" spans="8:9" x14ac:dyDescent="0.25">
      <c r="H218" s="48"/>
      <c r="I218" s="48"/>
    </row>
    <row r="219" spans="8:9" x14ac:dyDescent="0.25">
      <c r="H219" s="48"/>
      <c r="I219" s="48"/>
    </row>
    <row r="220" spans="8:9" x14ac:dyDescent="0.25">
      <c r="H220" s="48"/>
      <c r="I220" s="48"/>
    </row>
    <row r="221" spans="8:9" x14ac:dyDescent="0.25">
      <c r="H221" s="48"/>
      <c r="I221" s="48"/>
    </row>
    <row r="222" spans="8:9" x14ac:dyDescent="0.25">
      <c r="H222" s="48"/>
      <c r="I222" s="48"/>
    </row>
    <row r="223" spans="8:9" x14ac:dyDescent="0.25">
      <c r="H223" s="48"/>
      <c r="I223" s="48"/>
    </row>
    <row r="224" spans="8:9" x14ac:dyDescent="0.25">
      <c r="H224" s="48"/>
      <c r="I224" s="48"/>
    </row>
    <row r="225" spans="8:9" x14ac:dyDescent="0.25">
      <c r="H225" s="48"/>
      <c r="I225" s="48"/>
    </row>
    <row r="226" spans="8:9" x14ac:dyDescent="0.25">
      <c r="H226" s="48"/>
      <c r="I226" s="48"/>
    </row>
    <row r="227" spans="8:9" x14ac:dyDescent="0.25">
      <c r="H227" s="48"/>
      <c r="I227" s="48"/>
    </row>
    <row r="228" spans="8:9" x14ac:dyDescent="0.25">
      <c r="H228" s="48"/>
      <c r="I228" s="48"/>
    </row>
    <row r="229" spans="8:9" x14ac:dyDescent="0.25">
      <c r="H229" s="48"/>
      <c r="I229" s="48"/>
    </row>
    <row r="230" spans="8:9" x14ac:dyDescent="0.25">
      <c r="H230" s="48"/>
      <c r="I230" s="48"/>
    </row>
    <row r="231" spans="8:9" x14ac:dyDescent="0.25">
      <c r="H231" s="48"/>
      <c r="I231" s="48"/>
    </row>
    <row r="232" spans="8:9" x14ac:dyDescent="0.25">
      <c r="H232" s="48"/>
      <c r="I232" s="48"/>
    </row>
    <row r="233" spans="8:9" x14ac:dyDescent="0.25">
      <c r="H233" s="48"/>
      <c r="I233" s="48"/>
    </row>
    <row r="234" spans="8:9" x14ac:dyDescent="0.25">
      <c r="H234" s="48"/>
      <c r="I234" s="48"/>
    </row>
    <row r="235" spans="8:9" x14ac:dyDescent="0.25">
      <c r="H235" s="48"/>
      <c r="I235" s="48"/>
    </row>
    <row r="236" spans="8:9" x14ac:dyDescent="0.25">
      <c r="H236" s="48"/>
      <c r="I236" s="48"/>
    </row>
    <row r="237" spans="8:9" x14ac:dyDescent="0.25">
      <c r="H237" s="48"/>
      <c r="I237" s="48"/>
    </row>
    <row r="238" spans="8:9" x14ac:dyDescent="0.25">
      <c r="H238" s="48"/>
      <c r="I238" s="48"/>
    </row>
    <row r="239" spans="8:9" x14ac:dyDescent="0.25">
      <c r="H239" s="48"/>
      <c r="I239" s="48"/>
    </row>
    <row r="240" spans="8:9" x14ac:dyDescent="0.25">
      <c r="H240" s="48"/>
      <c r="I240" s="48"/>
    </row>
    <row r="241" spans="8:9" x14ac:dyDescent="0.25">
      <c r="H241" s="48"/>
      <c r="I241" s="48"/>
    </row>
    <row r="242" spans="8:9" x14ac:dyDescent="0.25">
      <c r="H242" s="48"/>
      <c r="I242" s="48"/>
    </row>
    <row r="243" spans="8:9" x14ac:dyDescent="0.25">
      <c r="H243" s="48"/>
      <c r="I243" s="48"/>
    </row>
    <row r="244" spans="8:9" x14ac:dyDescent="0.25">
      <c r="H244" s="48"/>
      <c r="I244" s="48"/>
    </row>
    <row r="245" spans="8:9" x14ac:dyDescent="0.25">
      <c r="H245" s="48"/>
      <c r="I245" s="48"/>
    </row>
    <row r="246" spans="8:9" x14ac:dyDescent="0.25">
      <c r="H246" s="48"/>
      <c r="I246" s="48"/>
    </row>
    <row r="247" spans="8:9" x14ac:dyDescent="0.25">
      <c r="H247" s="48"/>
      <c r="I247" s="48"/>
    </row>
    <row r="248" spans="8:9" x14ac:dyDescent="0.25">
      <c r="H248" s="48"/>
      <c r="I248" s="48"/>
    </row>
    <row r="249" spans="8:9" x14ac:dyDescent="0.25">
      <c r="H249" s="48"/>
      <c r="I249" s="48"/>
    </row>
    <row r="250" spans="8:9" x14ac:dyDescent="0.25">
      <c r="H250" s="48"/>
      <c r="I250" s="48"/>
    </row>
    <row r="251" spans="8:9" x14ac:dyDescent="0.25">
      <c r="H251" s="48"/>
      <c r="I251" s="48"/>
    </row>
    <row r="252" spans="8:9" x14ac:dyDescent="0.25">
      <c r="H252" s="48"/>
      <c r="I252" s="48"/>
    </row>
    <row r="253" spans="8:9" x14ac:dyDescent="0.25">
      <c r="H253" s="48"/>
      <c r="I253" s="48"/>
    </row>
    <row r="254" spans="8:9" x14ac:dyDescent="0.25">
      <c r="H254" s="48"/>
      <c r="I254" s="48"/>
    </row>
    <row r="255" spans="8:9" x14ac:dyDescent="0.25">
      <c r="H255" s="48"/>
      <c r="I255" s="48"/>
    </row>
    <row r="256" spans="8:9" x14ac:dyDescent="0.25">
      <c r="H256" s="48"/>
      <c r="I256" s="48"/>
    </row>
    <row r="257" spans="8:9" x14ac:dyDescent="0.25">
      <c r="H257" s="48"/>
      <c r="I257" s="48"/>
    </row>
    <row r="258" spans="8:9" x14ac:dyDescent="0.25">
      <c r="H258" s="48"/>
      <c r="I258" s="48"/>
    </row>
    <row r="259" spans="8:9" x14ac:dyDescent="0.25">
      <c r="H259" s="48"/>
      <c r="I259" s="48"/>
    </row>
    <row r="260" spans="8:9" x14ac:dyDescent="0.25">
      <c r="H260" s="48"/>
      <c r="I260" s="48"/>
    </row>
    <row r="261" spans="8:9" x14ac:dyDescent="0.25">
      <c r="H261" s="48"/>
      <c r="I261" s="48"/>
    </row>
    <row r="262" spans="8:9" x14ac:dyDescent="0.25">
      <c r="H262" s="48"/>
      <c r="I262" s="48"/>
    </row>
    <row r="263" spans="8:9" x14ac:dyDescent="0.25">
      <c r="H263" s="48"/>
      <c r="I263" s="48"/>
    </row>
    <row r="264" spans="8:9" x14ac:dyDescent="0.25">
      <c r="H264" s="48"/>
      <c r="I264" s="48"/>
    </row>
    <row r="265" spans="8:9" x14ac:dyDescent="0.25">
      <c r="H265" s="48"/>
      <c r="I265" s="48"/>
    </row>
    <row r="266" spans="8:9" x14ac:dyDescent="0.25">
      <c r="H266" s="48"/>
      <c r="I266" s="48"/>
    </row>
    <row r="267" spans="8:9" x14ac:dyDescent="0.25">
      <c r="H267" s="48"/>
      <c r="I267" s="48"/>
    </row>
    <row r="268" spans="8:9" x14ac:dyDescent="0.25">
      <c r="H268" s="48"/>
      <c r="I268" s="48"/>
    </row>
    <row r="269" spans="8:9" x14ac:dyDescent="0.25">
      <c r="H269" s="48"/>
      <c r="I269" s="48"/>
    </row>
    <row r="270" spans="8:9" x14ac:dyDescent="0.25">
      <c r="H270" s="48"/>
      <c r="I270" s="48"/>
    </row>
    <row r="271" spans="8:9" x14ac:dyDescent="0.25">
      <c r="H271" s="48"/>
      <c r="I271" s="48"/>
    </row>
    <row r="272" spans="8:9" x14ac:dyDescent="0.25">
      <c r="H272" s="48"/>
      <c r="I272" s="48"/>
    </row>
    <row r="273" spans="8:9" x14ac:dyDescent="0.25">
      <c r="H273" s="48"/>
      <c r="I273" s="48"/>
    </row>
    <row r="274" spans="8:9" x14ac:dyDescent="0.25">
      <c r="H274" s="48"/>
      <c r="I274" s="48"/>
    </row>
    <row r="275" spans="8:9" x14ac:dyDescent="0.25">
      <c r="H275" s="48"/>
      <c r="I275" s="48"/>
    </row>
    <row r="276" spans="8:9" x14ac:dyDescent="0.25">
      <c r="H276" s="48"/>
      <c r="I276" s="48"/>
    </row>
    <row r="277" spans="8:9" x14ac:dyDescent="0.25">
      <c r="H277" s="48"/>
      <c r="I277" s="48"/>
    </row>
    <row r="278" spans="8:9" x14ac:dyDescent="0.25">
      <c r="H278" s="48"/>
      <c r="I278" s="48"/>
    </row>
    <row r="279" spans="8:9" x14ac:dyDescent="0.25">
      <c r="H279" s="48"/>
      <c r="I279" s="48"/>
    </row>
    <row r="280" spans="8:9" x14ac:dyDescent="0.25">
      <c r="H280" s="48"/>
      <c r="I280" s="48"/>
    </row>
    <row r="281" spans="8:9" x14ac:dyDescent="0.25">
      <c r="H281" s="48"/>
      <c r="I281" s="48"/>
    </row>
    <row r="282" spans="8:9" x14ac:dyDescent="0.25">
      <c r="H282" s="48"/>
      <c r="I282" s="48"/>
    </row>
    <row r="283" spans="8:9" x14ac:dyDescent="0.25">
      <c r="H283" s="48"/>
      <c r="I283" s="48"/>
    </row>
    <row r="284" spans="8:9" x14ac:dyDescent="0.25">
      <c r="H284" s="48"/>
      <c r="I284" s="48"/>
    </row>
    <row r="285" spans="8:9" x14ac:dyDescent="0.25">
      <c r="H285" s="48"/>
      <c r="I285" s="48"/>
    </row>
    <row r="286" spans="8:9" x14ac:dyDescent="0.25">
      <c r="H286" s="48"/>
      <c r="I286" s="48"/>
    </row>
    <row r="287" spans="8:9" x14ac:dyDescent="0.25">
      <c r="H287" s="48"/>
      <c r="I287" s="48"/>
    </row>
    <row r="288" spans="8:9" x14ac:dyDescent="0.25">
      <c r="H288" s="48"/>
      <c r="I288" s="48"/>
    </row>
    <row r="289" spans="8:9" x14ac:dyDescent="0.25">
      <c r="H289" s="48"/>
      <c r="I289" s="48"/>
    </row>
    <row r="290" spans="8:9" x14ac:dyDescent="0.25">
      <c r="H290" s="48"/>
      <c r="I290" s="48"/>
    </row>
    <row r="291" spans="8:9" x14ac:dyDescent="0.25">
      <c r="H291" s="48"/>
      <c r="I291" s="48"/>
    </row>
    <row r="292" spans="8:9" x14ac:dyDescent="0.25">
      <c r="H292" s="48"/>
      <c r="I292" s="48"/>
    </row>
    <row r="293" spans="8:9" x14ac:dyDescent="0.25">
      <c r="H293" s="48"/>
      <c r="I293" s="48"/>
    </row>
    <row r="294" spans="8:9" x14ac:dyDescent="0.25">
      <c r="H294" s="48"/>
      <c r="I294" s="48"/>
    </row>
    <row r="295" spans="8:9" x14ac:dyDescent="0.25">
      <c r="H295" s="48"/>
      <c r="I295" s="48"/>
    </row>
    <row r="296" spans="8:9" x14ac:dyDescent="0.25">
      <c r="H296" s="48"/>
      <c r="I296" s="48"/>
    </row>
    <row r="297" spans="8:9" x14ac:dyDescent="0.25">
      <c r="H297" s="48"/>
      <c r="I297" s="48"/>
    </row>
    <row r="298" spans="8:9" x14ac:dyDescent="0.25">
      <c r="H298" s="48"/>
      <c r="I298" s="48"/>
    </row>
  </sheetData>
  <mergeCells count="13">
    <mergeCell ref="H1:I1"/>
    <mergeCell ref="B22:E22"/>
    <mergeCell ref="B23:E23"/>
    <mergeCell ref="B24:E24"/>
    <mergeCell ref="B25:E25"/>
    <mergeCell ref="A21:F21"/>
    <mergeCell ref="A16:I16"/>
    <mergeCell ref="A19:I19"/>
    <mergeCell ref="A3:I3"/>
    <mergeCell ref="A5:I5"/>
    <mergeCell ref="A7:I7"/>
    <mergeCell ref="A10:I10"/>
    <mergeCell ref="A13:I13"/>
  </mergeCells>
  <pageMargins left="1.299212598425197" right="0.70866141732283472" top="0.74803149606299213" bottom="0.74803149606299213" header="0.31496062992125984" footer="0.31496062992125984"/>
  <pageSetup scale="53" orientation="landscape" horizontalDpi="4294967293" verticalDpi="4294967293" r:id="rId1"/>
  <colBreaks count="1" manualBreakCount="1">
    <brk id="11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/>
  </sheetPr>
  <dimension ref="A1:J69"/>
  <sheetViews>
    <sheetView topLeftCell="A34" zoomScaleNormal="100" workbookViewId="0">
      <selection activeCell="C101" sqref="C101"/>
    </sheetView>
  </sheetViews>
  <sheetFormatPr baseColWidth="10" defaultColWidth="11.42578125" defaultRowHeight="15" x14ac:dyDescent="0.25"/>
  <cols>
    <col min="1" max="1" width="9.140625" style="2" customWidth="1"/>
    <col min="2" max="2" width="26.85546875" style="25" customWidth="1"/>
    <col min="3" max="3" width="39.7109375" style="87" customWidth="1"/>
    <col min="4" max="4" width="13.140625" style="2" customWidth="1"/>
    <col min="5" max="6" width="15.28515625" style="2" customWidth="1"/>
    <col min="7" max="7" width="12.7109375" style="2" bestFit="1" customWidth="1"/>
    <col min="8" max="8" width="17.28515625" style="6" customWidth="1"/>
    <col min="9" max="9" width="14.7109375" style="2" customWidth="1"/>
    <col min="10" max="10" width="13.85546875" style="2" customWidth="1"/>
    <col min="11" max="11" width="13" style="2" customWidth="1"/>
    <col min="12" max="12" width="20.42578125" style="2" customWidth="1"/>
    <col min="13" max="13" width="11.42578125" style="2"/>
    <col min="14" max="14" width="18.28515625" style="2" customWidth="1"/>
    <col min="15" max="15" width="17.5703125" style="2" customWidth="1"/>
    <col min="16" max="16" width="13.42578125" style="2" customWidth="1"/>
    <col min="17" max="16384" width="11.42578125" style="2"/>
  </cols>
  <sheetData>
    <row r="1" spans="1:9" x14ac:dyDescent="0.25">
      <c r="A1" s="56" t="s">
        <v>151</v>
      </c>
      <c r="B1" s="56" t="s">
        <v>1</v>
      </c>
      <c r="C1" s="85" t="s">
        <v>158</v>
      </c>
      <c r="D1" s="56" t="s">
        <v>2</v>
      </c>
      <c r="E1" s="56" t="s">
        <v>3</v>
      </c>
      <c r="F1" s="56" t="s">
        <v>168</v>
      </c>
      <c r="G1" s="56" t="s">
        <v>4</v>
      </c>
      <c r="H1" s="57" t="s">
        <v>163</v>
      </c>
      <c r="I1" s="57" t="s">
        <v>101</v>
      </c>
    </row>
    <row r="2" spans="1:9" ht="69.75" customHeight="1" x14ac:dyDescent="0.25">
      <c r="A2" s="156" t="s">
        <v>119</v>
      </c>
      <c r="B2" s="160" t="s">
        <v>169</v>
      </c>
      <c r="C2" s="132" t="s">
        <v>267</v>
      </c>
      <c r="D2" s="11" t="s">
        <v>164</v>
      </c>
      <c r="E2" s="11">
        <v>1</v>
      </c>
      <c r="F2" s="156">
        <v>1</v>
      </c>
      <c r="G2" s="83">
        <v>400000</v>
      </c>
      <c r="H2" s="82">
        <f>E2*G2</f>
        <v>400000</v>
      </c>
      <c r="I2" s="159">
        <f>(H2+H3+H4+H5+H6+H7)*F2</f>
        <v>1660000</v>
      </c>
    </row>
    <row r="3" spans="1:9" ht="36" x14ac:dyDescent="0.25">
      <c r="A3" s="156"/>
      <c r="B3" s="160"/>
      <c r="C3" s="86" t="s">
        <v>159</v>
      </c>
      <c r="D3" s="11" t="s">
        <v>145</v>
      </c>
      <c r="E3" s="11">
        <v>30</v>
      </c>
      <c r="F3" s="156"/>
      <c r="G3" s="83">
        <v>11500</v>
      </c>
      <c r="H3" s="82">
        <f t="shared" ref="H3:H25" si="0">E3*G3</f>
        <v>345000</v>
      </c>
      <c r="I3" s="156"/>
    </row>
    <row r="4" spans="1:9" ht="72" x14ac:dyDescent="0.25">
      <c r="A4" s="156"/>
      <c r="B4" s="160"/>
      <c r="C4" s="86" t="s">
        <v>160</v>
      </c>
      <c r="D4" s="11" t="s">
        <v>146</v>
      </c>
      <c r="E4" s="11">
        <v>30</v>
      </c>
      <c r="F4" s="156"/>
      <c r="G4" s="83">
        <v>24500</v>
      </c>
      <c r="H4" s="82">
        <f t="shared" si="0"/>
        <v>735000</v>
      </c>
      <c r="I4" s="156"/>
    </row>
    <row r="5" spans="1:9" ht="48" x14ac:dyDescent="0.25">
      <c r="A5" s="156"/>
      <c r="B5" s="160"/>
      <c r="C5" s="86" t="s">
        <v>161</v>
      </c>
      <c r="D5" s="11" t="s">
        <v>165</v>
      </c>
      <c r="E5" s="11">
        <v>1</v>
      </c>
      <c r="F5" s="156"/>
      <c r="G5" s="83">
        <v>80000</v>
      </c>
      <c r="H5" s="82">
        <f t="shared" si="0"/>
        <v>80000</v>
      </c>
      <c r="I5" s="156"/>
    </row>
    <row r="6" spans="1:9" ht="36" x14ac:dyDescent="0.25">
      <c r="A6" s="156"/>
      <c r="B6" s="160"/>
      <c r="C6" s="86" t="s">
        <v>157</v>
      </c>
      <c r="D6" s="11" t="s">
        <v>34</v>
      </c>
      <c r="E6" s="11">
        <v>1</v>
      </c>
      <c r="F6" s="156"/>
      <c r="G6" s="83">
        <v>50000</v>
      </c>
      <c r="H6" s="82">
        <f t="shared" si="0"/>
        <v>50000</v>
      </c>
      <c r="I6" s="156"/>
    </row>
    <row r="7" spans="1:9" x14ac:dyDescent="0.25">
      <c r="A7" s="156"/>
      <c r="B7" s="160"/>
      <c r="C7" s="86" t="s">
        <v>162</v>
      </c>
      <c r="D7" s="11" t="s">
        <v>34</v>
      </c>
      <c r="E7" s="11">
        <v>1</v>
      </c>
      <c r="F7" s="156"/>
      <c r="G7" s="15">
        <v>50000</v>
      </c>
      <c r="H7" s="82">
        <f t="shared" si="0"/>
        <v>50000</v>
      </c>
      <c r="I7" s="156"/>
    </row>
    <row r="8" spans="1:9" ht="48" x14ac:dyDescent="0.25">
      <c r="A8" s="156" t="s">
        <v>120</v>
      </c>
      <c r="B8" s="160" t="s">
        <v>170</v>
      </c>
      <c r="C8" s="132" t="s">
        <v>268</v>
      </c>
      <c r="D8" s="11" t="s">
        <v>164</v>
      </c>
      <c r="E8" s="11">
        <v>1</v>
      </c>
      <c r="F8" s="156">
        <v>1</v>
      </c>
      <c r="G8" s="83">
        <v>400000</v>
      </c>
      <c r="H8" s="82">
        <f t="shared" si="0"/>
        <v>400000</v>
      </c>
      <c r="I8" s="159">
        <f t="shared" ref="I8" si="1">(H8+H9+H10+H11+H12+H13)*F8</f>
        <v>1660000</v>
      </c>
    </row>
    <row r="9" spans="1:9" ht="36" x14ac:dyDescent="0.25">
      <c r="A9" s="156"/>
      <c r="B9" s="160"/>
      <c r="C9" s="86" t="s">
        <v>159</v>
      </c>
      <c r="D9" s="11" t="s">
        <v>145</v>
      </c>
      <c r="E9" s="11">
        <v>30</v>
      </c>
      <c r="F9" s="156"/>
      <c r="G9" s="83">
        <v>11500</v>
      </c>
      <c r="H9" s="82">
        <f t="shared" si="0"/>
        <v>345000</v>
      </c>
      <c r="I9" s="156"/>
    </row>
    <row r="10" spans="1:9" ht="72" x14ac:dyDescent="0.25">
      <c r="A10" s="156"/>
      <c r="B10" s="160"/>
      <c r="C10" s="86" t="s">
        <v>160</v>
      </c>
      <c r="D10" s="11" t="s">
        <v>146</v>
      </c>
      <c r="E10" s="11">
        <v>30</v>
      </c>
      <c r="F10" s="156"/>
      <c r="G10" s="83">
        <v>24500</v>
      </c>
      <c r="H10" s="82">
        <f t="shared" si="0"/>
        <v>735000</v>
      </c>
      <c r="I10" s="156"/>
    </row>
    <row r="11" spans="1:9" ht="48" x14ac:dyDescent="0.25">
      <c r="A11" s="156"/>
      <c r="B11" s="160"/>
      <c r="C11" s="86" t="s">
        <v>161</v>
      </c>
      <c r="D11" s="11" t="s">
        <v>165</v>
      </c>
      <c r="E11" s="11">
        <v>1</v>
      </c>
      <c r="F11" s="156"/>
      <c r="G11" s="83">
        <v>80000</v>
      </c>
      <c r="H11" s="82">
        <f t="shared" si="0"/>
        <v>80000</v>
      </c>
      <c r="I11" s="156"/>
    </row>
    <row r="12" spans="1:9" ht="36" x14ac:dyDescent="0.25">
      <c r="A12" s="156"/>
      <c r="B12" s="160"/>
      <c r="C12" s="86" t="s">
        <v>157</v>
      </c>
      <c r="D12" s="11" t="s">
        <v>34</v>
      </c>
      <c r="E12" s="11">
        <v>1</v>
      </c>
      <c r="F12" s="156"/>
      <c r="G12" s="83">
        <v>50000</v>
      </c>
      <c r="H12" s="82">
        <f t="shared" si="0"/>
        <v>50000</v>
      </c>
      <c r="I12" s="156"/>
    </row>
    <row r="13" spans="1:9" x14ac:dyDescent="0.25">
      <c r="A13" s="156"/>
      <c r="B13" s="160"/>
      <c r="C13" s="86" t="s">
        <v>162</v>
      </c>
      <c r="D13" s="11" t="s">
        <v>34</v>
      </c>
      <c r="E13" s="11">
        <v>1</v>
      </c>
      <c r="F13" s="156"/>
      <c r="G13" s="15">
        <v>50000</v>
      </c>
      <c r="H13" s="82">
        <f t="shared" si="0"/>
        <v>50000</v>
      </c>
      <c r="I13" s="156"/>
    </row>
    <row r="14" spans="1:9" ht="36.950000000000003" customHeight="1" x14ac:dyDescent="0.25">
      <c r="A14" s="156" t="s">
        <v>121</v>
      </c>
      <c r="B14" s="160" t="s">
        <v>171</v>
      </c>
      <c r="C14" s="132" t="s">
        <v>269</v>
      </c>
      <c r="D14" s="11" t="s">
        <v>164</v>
      </c>
      <c r="E14" s="11">
        <v>1</v>
      </c>
      <c r="F14" s="156">
        <v>1</v>
      </c>
      <c r="G14" s="83">
        <v>400000</v>
      </c>
      <c r="H14" s="82">
        <f t="shared" si="0"/>
        <v>400000</v>
      </c>
      <c r="I14" s="159">
        <f t="shared" ref="I14" si="2">(H14+H15+H16+H17+H18+H19)*F14</f>
        <v>1660000</v>
      </c>
    </row>
    <row r="15" spans="1:9" ht="36" x14ac:dyDescent="0.25">
      <c r="A15" s="156"/>
      <c r="B15" s="160"/>
      <c r="C15" s="132" t="s">
        <v>159</v>
      </c>
      <c r="D15" s="11" t="s">
        <v>145</v>
      </c>
      <c r="E15" s="11">
        <v>30</v>
      </c>
      <c r="F15" s="156"/>
      <c r="G15" s="83">
        <v>11500</v>
      </c>
      <c r="H15" s="82">
        <f t="shared" si="0"/>
        <v>345000</v>
      </c>
      <c r="I15" s="156"/>
    </row>
    <row r="16" spans="1:9" ht="72" x14ac:dyDescent="0.25">
      <c r="A16" s="156"/>
      <c r="B16" s="160"/>
      <c r="C16" s="132" t="s">
        <v>160</v>
      </c>
      <c r="D16" s="11" t="s">
        <v>146</v>
      </c>
      <c r="E16" s="11">
        <v>30</v>
      </c>
      <c r="F16" s="156"/>
      <c r="G16" s="83">
        <v>24500</v>
      </c>
      <c r="H16" s="82">
        <f t="shared" si="0"/>
        <v>735000</v>
      </c>
      <c r="I16" s="156"/>
    </row>
    <row r="17" spans="1:9" ht="48" x14ac:dyDescent="0.25">
      <c r="A17" s="156"/>
      <c r="B17" s="160"/>
      <c r="C17" s="132" t="s">
        <v>161</v>
      </c>
      <c r="D17" s="11" t="s">
        <v>165</v>
      </c>
      <c r="E17" s="11">
        <v>1</v>
      </c>
      <c r="F17" s="156"/>
      <c r="G17" s="83">
        <v>80000</v>
      </c>
      <c r="H17" s="82">
        <f t="shared" si="0"/>
        <v>80000</v>
      </c>
      <c r="I17" s="156"/>
    </row>
    <row r="18" spans="1:9" ht="36" x14ac:dyDescent="0.25">
      <c r="A18" s="156"/>
      <c r="B18" s="160"/>
      <c r="C18" s="132" t="s">
        <v>157</v>
      </c>
      <c r="D18" s="11" t="s">
        <v>34</v>
      </c>
      <c r="E18" s="11">
        <v>1</v>
      </c>
      <c r="F18" s="156"/>
      <c r="G18" s="83">
        <v>50000</v>
      </c>
      <c r="H18" s="82">
        <f t="shared" si="0"/>
        <v>50000</v>
      </c>
      <c r="I18" s="156"/>
    </row>
    <row r="19" spans="1:9" x14ac:dyDescent="0.25">
      <c r="A19" s="156"/>
      <c r="B19" s="160"/>
      <c r="C19" s="132" t="s">
        <v>162</v>
      </c>
      <c r="D19" s="11" t="s">
        <v>34</v>
      </c>
      <c r="E19" s="11">
        <v>1</v>
      </c>
      <c r="F19" s="156"/>
      <c r="G19" s="15">
        <v>50000</v>
      </c>
      <c r="H19" s="82">
        <f t="shared" si="0"/>
        <v>50000</v>
      </c>
      <c r="I19" s="156"/>
    </row>
    <row r="20" spans="1:9" ht="35.1" customHeight="1" x14ac:dyDescent="0.25">
      <c r="A20" s="156" t="s">
        <v>122</v>
      </c>
      <c r="B20" s="160" t="s">
        <v>172</v>
      </c>
      <c r="C20" s="132" t="s">
        <v>270</v>
      </c>
      <c r="D20" s="11" t="s">
        <v>164</v>
      </c>
      <c r="E20" s="11">
        <v>1</v>
      </c>
      <c r="F20" s="156">
        <v>1</v>
      </c>
      <c r="G20" s="83">
        <v>400000</v>
      </c>
      <c r="H20" s="82">
        <f t="shared" si="0"/>
        <v>400000</v>
      </c>
      <c r="I20" s="159">
        <f t="shared" ref="I20" si="3">(H20+H21+H22+H23+H24+H25)*F20</f>
        <v>1660000</v>
      </c>
    </row>
    <row r="21" spans="1:9" ht="36" x14ac:dyDescent="0.25">
      <c r="A21" s="156"/>
      <c r="B21" s="160"/>
      <c r="C21" s="132" t="s">
        <v>159</v>
      </c>
      <c r="D21" s="11" t="s">
        <v>145</v>
      </c>
      <c r="E21" s="11">
        <v>30</v>
      </c>
      <c r="F21" s="156"/>
      <c r="G21" s="83">
        <v>11500</v>
      </c>
      <c r="H21" s="82">
        <f t="shared" si="0"/>
        <v>345000</v>
      </c>
      <c r="I21" s="156"/>
    </row>
    <row r="22" spans="1:9" ht="72" x14ac:dyDescent="0.25">
      <c r="A22" s="156"/>
      <c r="B22" s="160"/>
      <c r="C22" s="132" t="s">
        <v>160</v>
      </c>
      <c r="D22" s="11" t="s">
        <v>146</v>
      </c>
      <c r="E22" s="11">
        <v>30</v>
      </c>
      <c r="F22" s="156"/>
      <c r="G22" s="83">
        <v>24500</v>
      </c>
      <c r="H22" s="82">
        <f t="shared" si="0"/>
        <v>735000</v>
      </c>
      <c r="I22" s="156"/>
    </row>
    <row r="23" spans="1:9" ht="48" x14ac:dyDescent="0.25">
      <c r="A23" s="156"/>
      <c r="B23" s="160"/>
      <c r="C23" s="132" t="s">
        <v>161</v>
      </c>
      <c r="D23" s="11" t="s">
        <v>165</v>
      </c>
      <c r="E23" s="11">
        <v>1</v>
      </c>
      <c r="F23" s="156"/>
      <c r="G23" s="134">
        <v>80000</v>
      </c>
      <c r="H23" s="82">
        <f t="shared" si="0"/>
        <v>80000</v>
      </c>
      <c r="I23" s="156"/>
    </row>
    <row r="24" spans="1:9" ht="36" x14ac:dyDescent="0.25">
      <c r="A24" s="156"/>
      <c r="B24" s="160"/>
      <c r="C24" s="132" t="s">
        <v>157</v>
      </c>
      <c r="D24" s="11" t="s">
        <v>34</v>
      </c>
      <c r="E24" s="11">
        <v>1</v>
      </c>
      <c r="F24" s="156"/>
      <c r="G24" s="134">
        <v>50000</v>
      </c>
      <c r="H24" s="82">
        <f t="shared" si="0"/>
        <v>50000</v>
      </c>
      <c r="I24" s="156"/>
    </row>
    <row r="25" spans="1:9" x14ac:dyDescent="0.25">
      <c r="A25" s="156"/>
      <c r="B25" s="160"/>
      <c r="C25" s="132" t="s">
        <v>162</v>
      </c>
      <c r="D25" s="11" t="s">
        <v>34</v>
      </c>
      <c r="E25" s="11">
        <v>1</v>
      </c>
      <c r="F25" s="156"/>
      <c r="G25" s="135">
        <v>50000</v>
      </c>
      <c r="H25" s="82">
        <f t="shared" si="0"/>
        <v>50000</v>
      </c>
      <c r="I25" s="156"/>
    </row>
    <row r="26" spans="1:9" ht="51.75" customHeight="1" x14ac:dyDescent="0.25">
      <c r="A26" s="156" t="s">
        <v>123</v>
      </c>
      <c r="B26" s="160" t="s">
        <v>173</v>
      </c>
      <c r="C26" s="132" t="s">
        <v>271</v>
      </c>
      <c r="D26" s="11" t="s">
        <v>164</v>
      </c>
      <c r="E26" s="11">
        <v>1</v>
      </c>
      <c r="F26" s="156">
        <v>1</v>
      </c>
      <c r="G26" s="134">
        <v>400000</v>
      </c>
      <c r="H26" s="82">
        <f t="shared" ref="H26:H37" si="4">E26*G26</f>
        <v>400000</v>
      </c>
      <c r="I26" s="159">
        <f t="shared" ref="I26" si="5">(H26+H27+H28+H29+H30+H31)*F26</f>
        <v>1660000</v>
      </c>
    </row>
    <row r="27" spans="1:9" ht="36" x14ac:dyDescent="0.25">
      <c r="A27" s="156"/>
      <c r="B27" s="160"/>
      <c r="C27" s="132" t="s">
        <v>159</v>
      </c>
      <c r="D27" s="11" t="s">
        <v>145</v>
      </c>
      <c r="E27" s="11">
        <v>30</v>
      </c>
      <c r="F27" s="156"/>
      <c r="G27" s="134">
        <v>11500</v>
      </c>
      <c r="H27" s="82">
        <f t="shared" si="4"/>
        <v>345000</v>
      </c>
      <c r="I27" s="156"/>
    </row>
    <row r="28" spans="1:9" ht="72" x14ac:dyDescent="0.25">
      <c r="A28" s="156"/>
      <c r="B28" s="160"/>
      <c r="C28" s="132" t="s">
        <v>160</v>
      </c>
      <c r="D28" s="11" t="s">
        <v>146</v>
      </c>
      <c r="E28" s="11">
        <v>30</v>
      </c>
      <c r="F28" s="156"/>
      <c r="G28" s="134">
        <v>24500</v>
      </c>
      <c r="H28" s="82">
        <f t="shared" si="4"/>
        <v>735000</v>
      </c>
      <c r="I28" s="156"/>
    </row>
    <row r="29" spans="1:9" ht="48" x14ac:dyDescent="0.25">
      <c r="A29" s="156"/>
      <c r="B29" s="160"/>
      <c r="C29" s="132" t="s">
        <v>161</v>
      </c>
      <c r="D29" s="11" t="s">
        <v>165</v>
      </c>
      <c r="E29" s="11">
        <v>1</v>
      </c>
      <c r="F29" s="156"/>
      <c r="G29" s="134">
        <v>80000</v>
      </c>
      <c r="H29" s="82">
        <f t="shared" si="4"/>
        <v>80000</v>
      </c>
      <c r="I29" s="156"/>
    </row>
    <row r="30" spans="1:9" ht="36" x14ac:dyDescent="0.25">
      <c r="A30" s="156"/>
      <c r="B30" s="160"/>
      <c r="C30" s="132" t="s">
        <v>157</v>
      </c>
      <c r="D30" s="11" t="s">
        <v>34</v>
      </c>
      <c r="E30" s="11">
        <v>1</v>
      </c>
      <c r="F30" s="156"/>
      <c r="G30" s="134">
        <v>50000</v>
      </c>
      <c r="H30" s="82">
        <f t="shared" si="4"/>
        <v>50000</v>
      </c>
      <c r="I30" s="156"/>
    </row>
    <row r="31" spans="1:9" x14ac:dyDescent="0.25">
      <c r="A31" s="156"/>
      <c r="B31" s="160"/>
      <c r="C31" s="132" t="s">
        <v>162</v>
      </c>
      <c r="D31" s="11" t="s">
        <v>34</v>
      </c>
      <c r="E31" s="11">
        <v>1</v>
      </c>
      <c r="F31" s="156"/>
      <c r="G31" s="135">
        <v>50000</v>
      </c>
      <c r="H31" s="82">
        <f t="shared" si="4"/>
        <v>50000</v>
      </c>
      <c r="I31" s="156"/>
    </row>
    <row r="32" spans="1:9" ht="63" customHeight="1" x14ac:dyDescent="0.25">
      <c r="A32" s="156" t="s">
        <v>124</v>
      </c>
      <c r="B32" s="160" t="s">
        <v>174</v>
      </c>
      <c r="C32" s="133" t="s">
        <v>272</v>
      </c>
      <c r="D32" s="11" t="s">
        <v>164</v>
      </c>
      <c r="E32" s="11">
        <v>1</v>
      </c>
      <c r="F32" s="156">
        <v>1</v>
      </c>
      <c r="G32" s="134">
        <v>800000</v>
      </c>
      <c r="H32" s="82">
        <f t="shared" si="4"/>
        <v>800000</v>
      </c>
      <c r="I32" s="157">
        <f t="shared" ref="I32" si="6">(H32+H33+H34+H35+H36+H37)*F32</f>
        <v>2310000</v>
      </c>
    </row>
    <row r="33" spans="1:10" ht="36" x14ac:dyDescent="0.25">
      <c r="A33" s="156"/>
      <c r="B33" s="160"/>
      <c r="C33" s="132" t="s">
        <v>159</v>
      </c>
      <c r="D33" s="11" t="s">
        <v>145</v>
      </c>
      <c r="E33" s="11">
        <v>30</v>
      </c>
      <c r="F33" s="156"/>
      <c r="G33" s="134">
        <v>11500</v>
      </c>
      <c r="H33" s="82">
        <f t="shared" si="4"/>
        <v>345000</v>
      </c>
      <c r="I33" s="158"/>
    </row>
    <row r="34" spans="1:10" ht="72" x14ac:dyDescent="0.25">
      <c r="A34" s="156"/>
      <c r="B34" s="160"/>
      <c r="C34" s="132" t="s">
        <v>160</v>
      </c>
      <c r="D34" s="11" t="s">
        <v>146</v>
      </c>
      <c r="E34" s="11">
        <v>30</v>
      </c>
      <c r="F34" s="156"/>
      <c r="G34" s="134">
        <v>24500</v>
      </c>
      <c r="H34" s="82">
        <f t="shared" si="4"/>
        <v>735000</v>
      </c>
      <c r="I34" s="158"/>
    </row>
    <row r="35" spans="1:10" ht="48" x14ac:dyDescent="0.25">
      <c r="A35" s="156"/>
      <c r="B35" s="160"/>
      <c r="C35" s="132" t="s">
        <v>161</v>
      </c>
      <c r="D35" s="11" t="s">
        <v>165</v>
      </c>
      <c r="E35" s="11">
        <v>1</v>
      </c>
      <c r="F35" s="156"/>
      <c r="G35" s="134">
        <v>80000</v>
      </c>
      <c r="H35" s="82">
        <f t="shared" si="4"/>
        <v>80000</v>
      </c>
      <c r="I35" s="158"/>
    </row>
    <row r="36" spans="1:10" ht="36" x14ac:dyDescent="0.25">
      <c r="A36" s="156"/>
      <c r="B36" s="160"/>
      <c r="C36" s="132" t="s">
        <v>166</v>
      </c>
      <c r="D36" s="11" t="s">
        <v>34</v>
      </c>
      <c r="E36" s="11">
        <v>1</v>
      </c>
      <c r="F36" s="156"/>
      <c r="G36" s="134">
        <v>300000</v>
      </c>
      <c r="H36" s="82">
        <f t="shared" si="4"/>
        <v>300000</v>
      </c>
      <c r="I36" s="158"/>
    </row>
    <row r="37" spans="1:10" x14ac:dyDescent="0.25">
      <c r="A37" s="156"/>
      <c r="B37" s="160"/>
      <c r="C37" s="132" t="s">
        <v>162</v>
      </c>
      <c r="D37" s="11" t="s">
        <v>34</v>
      </c>
      <c r="E37" s="11">
        <v>1</v>
      </c>
      <c r="F37" s="156"/>
      <c r="G37" s="135">
        <v>50000</v>
      </c>
      <c r="H37" s="82">
        <f t="shared" si="4"/>
        <v>50000</v>
      </c>
      <c r="I37" s="158"/>
    </row>
    <row r="38" spans="1:10" ht="57.95" customHeight="1" x14ac:dyDescent="0.25">
      <c r="A38" s="156" t="s">
        <v>125</v>
      </c>
      <c r="B38" s="160" t="s">
        <v>175</v>
      </c>
      <c r="C38" s="132" t="s">
        <v>273</v>
      </c>
      <c r="D38" s="11" t="s">
        <v>164</v>
      </c>
      <c r="E38" s="11">
        <v>1</v>
      </c>
      <c r="F38" s="156">
        <v>2</v>
      </c>
      <c r="G38" s="134">
        <v>800000</v>
      </c>
      <c r="H38" s="82">
        <f t="shared" ref="H38:H49" si="7">E38*G38</f>
        <v>800000</v>
      </c>
      <c r="I38" s="157">
        <f t="shared" ref="I38" si="8">(H38+H39+H40+H41+H42+H43)*F38</f>
        <v>4120000</v>
      </c>
    </row>
    <row r="39" spans="1:10" ht="36" x14ac:dyDescent="0.25">
      <c r="A39" s="156"/>
      <c r="B39" s="160"/>
      <c r="C39" s="132" t="s">
        <v>159</v>
      </c>
      <c r="D39" s="11" t="s">
        <v>145</v>
      </c>
      <c r="E39" s="11">
        <v>30</v>
      </c>
      <c r="F39" s="156"/>
      <c r="G39" s="134">
        <v>11500</v>
      </c>
      <c r="H39" s="82">
        <f t="shared" si="7"/>
        <v>345000</v>
      </c>
      <c r="I39" s="158"/>
    </row>
    <row r="40" spans="1:10" ht="72" x14ac:dyDescent="0.25">
      <c r="A40" s="156"/>
      <c r="B40" s="160"/>
      <c r="C40" s="132" t="s">
        <v>160</v>
      </c>
      <c r="D40" s="11" t="s">
        <v>146</v>
      </c>
      <c r="E40" s="11">
        <v>30</v>
      </c>
      <c r="F40" s="156"/>
      <c r="G40" s="134">
        <v>24500</v>
      </c>
      <c r="H40" s="82">
        <f t="shared" si="7"/>
        <v>735000</v>
      </c>
      <c r="I40" s="158"/>
      <c r="J40" s="123"/>
    </row>
    <row r="41" spans="1:10" ht="48" x14ac:dyDescent="0.25">
      <c r="A41" s="156"/>
      <c r="B41" s="160"/>
      <c r="C41" s="132" t="s">
        <v>161</v>
      </c>
      <c r="D41" s="11" t="s">
        <v>165</v>
      </c>
      <c r="E41" s="11">
        <v>1</v>
      </c>
      <c r="F41" s="156"/>
      <c r="G41" s="134">
        <v>80000</v>
      </c>
      <c r="H41" s="82">
        <f t="shared" si="7"/>
        <v>80000</v>
      </c>
      <c r="I41" s="158"/>
    </row>
    <row r="42" spans="1:10" ht="48" x14ac:dyDescent="0.25">
      <c r="A42" s="156"/>
      <c r="B42" s="160"/>
      <c r="C42" s="132" t="s">
        <v>167</v>
      </c>
      <c r="D42" s="11" t="s">
        <v>34</v>
      </c>
      <c r="E42" s="11">
        <v>1</v>
      </c>
      <c r="F42" s="156"/>
      <c r="G42" s="134">
        <v>50000</v>
      </c>
      <c r="H42" s="124">
        <f t="shared" si="7"/>
        <v>50000</v>
      </c>
      <c r="I42" s="158"/>
    </row>
    <row r="43" spans="1:10" x14ac:dyDescent="0.25">
      <c r="A43" s="156"/>
      <c r="B43" s="160"/>
      <c r="C43" s="132" t="s">
        <v>162</v>
      </c>
      <c r="D43" s="11" t="s">
        <v>34</v>
      </c>
      <c r="E43" s="11">
        <v>1</v>
      </c>
      <c r="F43" s="156"/>
      <c r="G43" s="135">
        <v>50000</v>
      </c>
      <c r="H43" s="82">
        <f t="shared" si="7"/>
        <v>50000</v>
      </c>
      <c r="I43" s="158"/>
    </row>
    <row r="44" spans="1:10" ht="60" customHeight="1" x14ac:dyDescent="0.25">
      <c r="A44" s="156" t="s">
        <v>126</v>
      </c>
      <c r="B44" s="160" t="s">
        <v>176</v>
      </c>
      <c r="C44" s="132" t="s">
        <v>274</v>
      </c>
      <c r="D44" s="11" t="s">
        <v>164</v>
      </c>
      <c r="E44" s="11">
        <v>1</v>
      </c>
      <c r="F44" s="156">
        <v>6</v>
      </c>
      <c r="G44" s="134">
        <v>400000</v>
      </c>
      <c r="H44" s="82">
        <f t="shared" si="7"/>
        <v>400000</v>
      </c>
      <c r="I44" s="159">
        <f t="shared" ref="I44" si="9">(H44+H45+H46+H47+H48+H49)*F44</f>
        <v>9960000</v>
      </c>
    </row>
    <row r="45" spans="1:10" ht="36" x14ac:dyDescent="0.25">
      <c r="A45" s="156"/>
      <c r="B45" s="160"/>
      <c r="C45" s="132" t="s">
        <v>159</v>
      </c>
      <c r="D45" s="11" t="s">
        <v>145</v>
      </c>
      <c r="E45" s="11">
        <v>30</v>
      </c>
      <c r="F45" s="156"/>
      <c r="G45" s="134">
        <v>11500</v>
      </c>
      <c r="H45" s="82">
        <f t="shared" si="7"/>
        <v>345000</v>
      </c>
      <c r="I45" s="156"/>
    </row>
    <row r="46" spans="1:10" ht="72" x14ac:dyDescent="0.25">
      <c r="A46" s="156"/>
      <c r="B46" s="160"/>
      <c r="C46" s="132" t="s">
        <v>160</v>
      </c>
      <c r="D46" s="11" t="s">
        <v>146</v>
      </c>
      <c r="E46" s="11">
        <v>30</v>
      </c>
      <c r="F46" s="156"/>
      <c r="G46" s="134">
        <v>24500</v>
      </c>
      <c r="H46" s="82">
        <f t="shared" si="7"/>
        <v>735000</v>
      </c>
      <c r="I46" s="156"/>
    </row>
    <row r="47" spans="1:10" ht="48" x14ac:dyDescent="0.25">
      <c r="A47" s="156"/>
      <c r="B47" s="160"/>
      <c r="C47" s="132" t="s">
        <v>161</v>
      </c>
      <c r="D47" s="11" t="s">
        <v>165</v>
      </c>
      <c r="E47" s="11">
        <v>1</v>
      </c>
      <c r="F47" s="156"/>
      <c r="G47" s="134">
        <v>80000</v>
      </c>
      <c r="H47" s="82">
        <f t="shared" si="7"/>
        <v>80000</v>
      </c>
      <c r="I47" s="156"/>
    </row>
    <row r="48" spans="1:10" ht="36" x14ac:dyDescent="0.25">
      <c r="A48" s="156"/>
      <c r="B48" s="160"/>
      <c r="C48" s="132" t="s">
        <v>157</v>
      </c>
      <c r="D48" s="11" t="s">
        <v>34</v>
      </c>
      <c r="E48" s="11">
        <v>1</v>
      </c>
      <c r="F48" s="156"/>
      <c r="G48" s="134">
        <v>50000</v>
      </c>
      <c r="H48" s="82">
        <f t="shared" si="7"/>
        <v>50000</v>
      </c>
      <c r="I48" s="156"/>
    </row>
    <row r="49" spans="1:10" x14ac:dyDescent="0.25">
      <c r="A49" s="156"/>
      <c r="B49" s="160"/>
      <c r="C49" s="132" t="s">
        <v>162</v>
      </c>
      <c r="D49" s="11" t="s">
        <v>34</v>
      </c>
      <c r="E49" s="11">
        <v>1</v>
      </c>
      <c r="F49" s="156"/>
      <c r="G49" s="135">
        <v>50000</v>
      </c>
      <c r="H49" s="82">
        <f t="shared" si="7"/>
        <v>50000</v>
      </c>
      <c r="I49" s="156"/>
    </row>
    <row r="50" spans="1:10" ht="57.95" customHeight="1" x14ac:dyDescent="0.25">
      <c r="A50" s="156" t="s">
        <v>127</v>
      </c>
      <c r="B50" s="160" t="s">
        <v>177</v>
      </c>
      <c r="C50" s="132" t="s">
        <v>275</v>
      </c>
      <c r="D50" s="11" t="s">
        <v>164</v>
      </c>
      <c r="E50" s="11">
        <v>1</v>
      </c>
      <c r="F50" s="156">
        <v>2</v>
      </c>
      <c r="G50" s="134">
        <v>800000</v>
      </c>
      <c r="H50" s="82">
        <f t="shared" ref="H50:H55" si="10">E50*G50</f>
        <v>800000</v>
      </c>
      <c r="I50" s="159">
        <f t="shared" ref="I50" si="11">(H50+H51+H52+H53+H54+H55)*F50</f>
        <v>4120000</v>
      </c>
    </row>
    <row r="51" spans="1:10" ht="36" x14ac:dyDescent="0.25">
      <c r="A51" s="156"/>
      <c r="B51" s="160"/>
      <c r="C51" s="132" t="s">
        <v>159</v>
      </c>
      <c r="D51" s="11" t="s">
        <v>145</v>
      </c>
      <c r="E51" s="11">
        <v>30</v>
      </c>
      <c r="F51" s="156"/>
      <c r="G51" s="134">
        <v>11500</v>
      </c>
      <c r="H51" s="82">
        <f t="shared" si="10"/>
        <v>345000</v>
      </c>
      <c r="I51" s="156"/>
    </row>
    <row r="52" spans="1:10" ht="72" x14ac:dyDescent="0.25">
      <c r="A52" s="156"/>
      <c r="B52" s="160"/>
      <c r="C52" s="132" t="s">
        <v>160</v>
      </c>
      <c r="D52" s="11" t="s">
        <v>146</v>
      </c>
      <c r="E52" s="11">
        <v>30</v>
      </c>
      <c r="F52" s="156"/>
      <c r="G52" s="134">
        <v>24500</v>
      </c>
      <c r="H52" s="82">
        <f t="shared" si="10"/>
        <v>735000</v>
      </c>
      <c r="I52" s="156"/>
    </row>
    <row r="53" spans="1:10" ht="48" x14ac:dyDescent="0.25">
      <c r="A53" s="156"/>
      <c r="B53" s="160"/>
      <c r="C53" s="132" t="s">
        <v>161</v>
      </c>
      <c r="D53" s="11" t="s">
        <v>165</v>
      </c>
      <c r="E53" s="11">
        <v>1</v>
      </c>
      <c r="F53" s="156"/>
      <c r="G53" s="134">
        <v>80000</v>
      </c>
      <c r="H53" s="82">
        <f t="shared" si="10"/>
        <v>80000</v>
      </c>
      <c r="I53" s="156"/>
    </row>
    <row r="54" spans="1:10" ht="36" x14ac:dyDescent="0.25">
      <c r="A54" s="156"/>
      <c r="B54" s="160"/>
      <c r="C54" s="86" t="s">
        <v>157</v>
      </c>
      <c r="D54" s="11" t="s">
        <v>34</v>
      </c>
      <c r="E54" s="11">
        <v>1</v>
      </c>
      <c r="F54" s="156"/>
      <c r="G54" s="134">
        <v>50000</v>
      </c>
      <c r="H54" s="82">
        <f t="shared" si="10"/>
        <v>50000</v>
      </c>
      <c r="I54" s="156"/>
    </row>
    <row r="55" spans="1:10" x14ac:dyDescent="0.25">
      <c r="A55" s="156"/>
      <c r="B55" s="160"/>
      <c r="C55" s="86" t="s">
        <v>162</v>
      </c>
      <c r="D55" s="11" t="s">
        <v>34</v>
      </c>
      <c r="E55" s="11">
        <v>1</v>
      </c>
      <c r="F55" s="156"/>
      <c r="G55" s="135">
        <v>50000</v>
      </c>
      <c r="H55" s="82">
        <f t="shared" si="10"/>
        <v>50000</v>
      </c>
      <c r="I55" s="156"/>
    </row>
    <row r="56" spans="1:10" ht="15.75" x14ac:dyDescent="0.25">
      <c r="A56" s="81"/>
      <c r="B56" s="84"/>
      <c r="C56" s="88"/>
      <c r="D56" s="81"/>
      <c r="E56" s="81"/>
      <c r="F56" s="81"/>
      <c r="G56" s="136"/>
      <c r="H56" s="89"/>
      <c r="I56" s="90">
        <f>I50+I44+I38+I32+I26+I20+I14+I8+I2</f>
        <v>28810000</v>
      </c>
    </row>
    <row r="57" spans="1:10" x14ac:dyDescent="0.25">
      <c r="A57" s="11"/>
      <c r="B57" s="24"/>
      <c r="C57" s="86"/>
      <c r="D57" s="11"/>
      <c r="E57" s="11"/>
      <c r="F57" s="11"/>
      <c r="G57" s="135"/>
      <c r="H57" s="15"/>
      <c r="I57" s="4"/>
    </row>
    <row r="58" spans="1:10" x14ac:dyDescent="0.25">
      <c r="A58" s="11"/>
      <c r="B58" s="24"/>
      <c r="C58" s="86"/>
      <c r="D58" s="11"/>
      <c r="E58" s="11"/>
      <c r="F58" s="11"/>
      <c r="G58" s="135"/>
      <c r="H58" s="15"/>
      <c r="I58" s="4"/>
    </row>
    <row r="59" spans="1:10" x14ac:dyDescent="0.25">
      <c r="A59" s="11"/>
      <c r="B59" s="24"/>
      <c r="C59" s="86"/>
      <c r="D59" s="11"/>
      <c r="E59" s="11"/>
      <c r="F59" s="11"/>
      <c r="G59" s="15"/>
      <c r="H59" s="15"/>
      <c r="I59" s="4"/>
    </row>
    <row r="60" spans="1:10" x14ac:dyDescent="0.25">
      <c r="A60" s="11"/>
      <c r="B60" s="24"/>
      <c r="C60" s="86"/>
      <c r="D60" s="11"/>
      <c r="E60" s="11"/>
      <c r="F60" s="11"/>
      <c r="G60" s="15"/>
      <c r="H60" s="15"/>
      <c r="I60" s="4"/>
    </row>
    <row r="61" spans="1:10" x14ac:dyDescent="0.25">
      <c r="H61" s="58"/>
      <c r="I61" s="4"/>
      <c r="J61" s="4"/>
    </row>
    <row r="62" spans="1:10" ht="19.5" x14ac:dyDescent="0.25">
      <c r="A62" s="71"/>
      <c r="E62" s="71"/>
      <c r="F62" s="71"/>
      <c r="H62" s="12"/>
    </row>
    <row r="66" spans="4:7" x14ac:dyDescent="0.25">
      <c r="G66" s="4"/>
    </row>
    <row r="69" spans="4:7" x14ac:dyDescent="0.25">
      <c r="D69" s="25"/>
    </row>
  </sheetData>
  <mergeCells count="36">
    <mergeCell ref="A38:A43"/>
    <mergeCell ref="F2:F7"/>
    <mergeCell ref="F8:F13"/>
    <mergeCell ref="F14:F19"/>
    <mergeCell ref="F20:F25"/>
    <mergeCell ref="F26:F31"/>
    <mergeCell ref="F32:F37"/>
    <mergeCell ref="F38:F43"/>
    <mergeCell ref="F44:F49"/>
    <mergeCell ref="B44:B49"/>
    <mergeCell ref="A44:A49"/>
    <mergeCell ref="F50:F55"/>
    <mergeCell ref="B50:B55"/>
    <mergeCell ref="B2:B7"/>
    <mergeCell ref="A2:A7"/>
    <mergeCell ref="A8:A13"/>
    <mergeCell ref="B8:B13"/>
    <mergeCell ref="I2:I7"/>
    <mergeCell ref="B14:B19"/>
    <mergeCell ref="A14:A19"/>
    <mergeCell ref="B20:B25"/>
    <mergeCell ref="A20:A25"/>
    <mergeCell ref="B26:B31"/>
    <mergeCell ref="A26:A31"/>
    <mergeCell ref="B32:B37"/>
    <mergeCell ref="A32:A37"/>
    <mergeCell ref="B38:B43"/>
    <mergeCell ref="A50:A55"/>
    <mergeCell ref="I38:I43"/>
    <mergeCell ref="I44:I49"/>
    <mergeCell ref="I50:I55"/>
    <mergeCell ref="I8:I13"/>
    <mergeCell ref="I14:I19"/>
    <mergeCell ref="I20:I25"/>
    <mergeCell ref="I26:I31"/>
    <mergeCell ref="I32:I37"/>
  </mergeCells>
  <phoneticPr fontId="4" type="noConversion"/>
  <pageMargins left="0.7" right="0.7" top="0.75" bottom="0.75" header="0.3" footer="0.3"/>
  <pageSetup paperSize="5" orientation="portrait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/>
  </sheetPr>
  <dimension ref="A1:F25"/>
  <sheetViews>
    <sheetView zoomScaleNormal="100" workbookViewId="0">
      <selection activeCell="E2" sqref="E2"/>
    </sheetView>
  </sheetViews>
  <sheetFormatPr baseColWidth="10" defaultRowHeight="15" x14ac:dyDescent="0.25"/>
  <cols>
    <col min="2" max="2" width="66.7109375" style="37" customWidth="1"/>
    <col min="5" max="6" width="12.5703125" bestFit="1" customWidth="1"/>
    <col min="7" max="7" width="55.5703125" customWidth="1"/>
  </cols>
  <sheetData>
    <row r="1" spans="1:6" x14ac:dyDescent="0.25">
      <c r="A1" s="9" t="s">
        <v>0</v>
      </c>
      <c r="B1" s="137" t="s">
        <v>1</v>
      </c>
      <c r="C1" s="9" t="s">
        <v>2</v>
      </c>
      <c r="D1" s="9" t="s">
        <v>3</v>
      </c>
      <c r="E1" s="9" t="s">
        <v>4</v>
      </c>
      <c r="F1" s="10" t="s">
        <v>5</v>
      </c>
    </row>
    <row r="2" spans="1:6" ht="205.5" customHeight="1" x14ac:dyDescent="0.25">
      <c r="A2" s="11" t="s">
        <v>94</v>
      </c>
      <c r="B2" s="138" t="s">
        <v>296</v>
      </c>
      <c r="C2" s="11" t="s">
        <v>32</v>
      </c>
      <c r="D2" s="11">
        <v>4</v>
      </c>
      <c r="E2" s="15">
        <v>20000000</v>
      </c>
      <c r="F2" s="58">
        <f>E2*D2</f>
        <v>80000000</v>
      </c>
    </row>
    <row r="25" spans="3:3" x14ac:dyDescent="0.25">
      <c r="C25" s="59"/>
    </row>
  </sheetData>
  <pageMargins left="0.7" right="0.7" top="0.75" bottom="0.75" header="0.3" footer="0.3"/>
  <pageSetup paperSize="5" orientation="portrait" horizontalDpi="4294967293" verticalDpi="4294967293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8"/>
  </sheetPr>
  <dimension ref="A1:I46"/>
  <sheetViews>
    <sheetView topLeftCell="A34" zoomScaleNormal="100" workbookViewId="0">
      <selection activeCell="C44" sqref="C44"/>
    </sheetView>
  </sheetViews>
  <sheetFormatPr baseColWidth="10" defaultColWidth="11.42578125" defaultRowHeight="15" x14ac:dyDescent="0.25"/>
  <cols>
    <col min="1" max="1" width="5.140625" bestFit="1" customWidth="1"/>
    <col min="2" max="2" width="24.42578125" customWidth="1"/>
    <col min="3" max="3" width="50.7109375" customWidth="1"/>
    <col min="4" max="4" width="12" customWidth="1"/>
    <col min="5" max="5" width="8.85546875" bestFit="1" customWidth="1"/>
    <col min="6" max="6" width="14.7109375" bestFit="1" customWidth="1"/>
    <col min="7" max="7" width="14.5703125" bestFit="1" customWidth="1"/>
    <col min="8" max="8" width="15.85546875" customWidth="1"/>
    <col min="9" max="9" width="18.140625" customWidth="1"/>
  </cols>
  <sheetData>
    <row r="1" spans="1:8" x14ac:dyDescent="0.25">
      <c r="A1" s="56" t="s">
        <v>0</v>
      </c>
      <c r="B1" s="56" t="s">
        <v>181</v>
      </c>
      <c r="C1" s="56" t="s">
        <v>180</v>
      </c>
      <c r="D1" s="56" t="s">
        <v>2</v>
      </c>
      <c r="E1" s="56" t="s">
        <v>33</v>
      </c>
      <c r="F1" s="56" t="s">
        <v>4</v>
      </c>
      <c r="G1" s="56" t="s">
        <v>5</v>
      </c>
      <c r="H1" s="106" t="s">
        <v>101</v>
      </c>
    </row>
    <row r="2" spans="1:8" ht="60" customHeight="1" x14ac:dyDescent="0.25">
      <c r="A2" s="166" t="s">
        <v>93</v>
      </c>
      <c r="B2" s="161" t="s">
        <v>211</v>
      </c>
      <c r="C2" s="94" t="s">
        <v>179</v>
      </c>
      <c r="D2" s="95" t="s">
        <v>178</v>
      </c>
      <c r="E2" s="77">
        <v>10</v>
      </c>
      <c r="F2" s="97">
        <v>600000</v>
      </c>
      <c r="G2" s="97">
        <f>F2*E2</f>
        <v>6000000</v>
      </c>
      <c r="H2" s="162">
        <f>G2+G3+G4</f>
        <v>20600000</v>
      </c>
    </row>
    <row r="3" spans="1:8" ht="60" x14ac:dyDescent="0.25">
      <c r="A3" s="167"/>
      <c r="B3" s="161"/>
      <c r="C3" s="94" t="s">
        <v>297</v>
      </c>
      <c r="D3" s="95" t="s">
        <v>178</v>
      </c>
      <c r="E3" s="77">
        <v>10</v>
      </c>
      <c r="F3" s="97">
        <v>600000</v>
      </c>
      <c r="G3" s="97">
        <f>F3*E3</f>
        <v>6000000</v>
      </c>
      <c r="H3" s="163"/>
    </row>
    <row r="4" spans="1:8" ht="57.75" customHeight="1" x14ac:dyDescent="0.25">
      <c r="A4" s="167"/>
      <c r="B4" s="161"/>
      <c r="C4" s="94" t="s">
        <v>212</v>
      </c>
      <c r="D4" s="95" t="s">
        <v>198</v>
      </c>
      <c r="E4" s="77">
        <v>43</v>
      </c>
      <c r="F4" s="97">
        <v>200000</v>
      </c>
      <c r="G4" s="97">
        <f>E4*F4</f>
        <v>8600000</v>
      </c>
      <c r="H4" s="163"/>
    </row>
    <row r="5" spans="1:8" ht="33.75" customHeight="1" x14ac:dyDescent="0.25">
      <c r="A5" s="167"/>
      <c r="B5" s="171" t="s">
        <v>200</v>
      </c>
      <c r="C5" s="132" t="s">
        <v>276</v>
      </c>
      <c r="D5" s="11" t="s">
        <v>164</v>
      </c>
      <c r="E5" s="11">
        <v>6</v>
      </c>
      <c r="F5" s="83">
        <v>400000</v>
      </c>
      <c r="G5" s="92">
        <f>E5*F5</f>
        <v>2400000</v>
      </c>
      <c r="H5" s="164">
        <f>G5+G6+G7+G8+G9+G10</f>
        <v>9860000</v>
      </c>
    </row>
    <row r="6" spans="1:8" ht="45" customHeight="1" x14ac:dyDescent="0.25">
      <c r="A6" s="167"/>
      <c r="B6" s="172"/>
      <c r="C6" s="132" t="s">
        <v>159</v>
      </c>
      <c r="D6" s="11" t="s">
        <v>145</v>
      </c>
      <c r="E6" s="11">
        <f>30*6</f>
        <v>180</v>
      </c>
      <c r="F6" s="83">
        <v>11500</v>
      </c>
      <c r="G6" s="92">
        <f t="shared" ref="G6:G9" si="0">E6*F6</f>
        <v>2070000</v>
      </c>
      <c r="H6" s="165"/>
    </row>
    <row r="7" spans="1:8" ht="51" customHeight="1" x14ac:dyDescent="0.25">
      <c r="A7" s="167"/>
      <c r="B7" s="172"/>
      <c r="C7" s="132" t="s">
        <v>160</v>
      </c>
      <c r="D7" s="11" t="s">
        <v>146</v>
      </c>
      <c r="E7" s="11">
        <f>30*6</f>
        <v>180</v>
      </c>
      <c r="F7" s="83">
        <v>24500</v>
      </c>
      <c r="G7" s="92">
        <f t="shared" si="0"/>
        <v>4410000</v>
      </c>
      <c r="H7" s="165"/>
    </row>
    <row r="8" spans="1:8" ht="44.25" customHeight="1" x14ac:dyDescent="0.25">
      <c r="A8" s="167"/>
      <c r="B8" s="172"/>
      <c r="C8" s="132" t="s">
        <v>161</v>
      </c>
      <c r="D8" s="11" t="s">
        <v>165</v>
      </c>
      <c r="E8" s="11">
        <v>6</v>
      </c>
      <c r="F8" s="83">
        <v>80000</v>
      </c>
      <c r="G8" s="92">
        <f t="shared" si="0"/>
        <v>480000</v>
      </c>
      <c r="H8" s="165"/>
    </row>
    <row r="9" spans="1:8" ht="43.5" customHeight="1" x14ac:dyDescent="0.25">
      <c r="A9" s="167"/>
      <c r="B9" s="172"/>
      <c r="C9" s="132" t="s">
        <v>157</v>
      </c>
      <c r="D9" s="11" t="s">
        <v>34</v>
      </c>
      <c r="E9" s="11">
        <v>6</v>
      </c>
      <c r="F9" s="83">
        <v>50000</v>
      </c>
      <c r="G9" s="92">
        <f t="shared" si="0"/>
        <v>300000</v>
      </c>
      <c r="H9" s="165"/>
    </row>
    <row r="10" spans="1:8" x14ac:dyDescent="0.25">
      <c r="A10" s="167"/>
      <c r="B10" s="172"/>
      <c r="C10" s="86" t="s">
        <v>162</v>
      </c>
      <c r="D10" s="11" t="s">
        <v>34</v>
      </c>
      <c r="E10" s="11">
        <v>4</v>
      </c>
      <c r="F10" s="15">
        <v>50000</v>
      </c>
      <c r="G10" s="92">
        <f>E10*F10</f>
        <v>200000</v>
      </c>
      <c r="H10" s="165"/>
    </row>
    <row r="11" spans="1:8" ht="30" customHeight="1" x14ac:dyDescent="0.25">
      <c r="A11" s="167"/>
      <c r="B11" s="171" t="s">
        <v>182</v>
      </c>
      <c r="C11" s="91" t="s">
        <v>183</v>
      </c>
      <c r="D11" s="11" t="s">
        <v>32</v>
      </c>
      <c r="E11" s="11">
        <v>3</v>
      </c>
      <c r="F11" s="92">
        <v>350000</v>
      </c>
      <c r="G11" s="92">
        <f t="shared" ref="G11:G14" si="1">E11*F11</f>
        <v>1050000</v>
      </c>
      <c r="H11" t="s">
        <v>84</v>
      </c>
    </row>
    <row r="12" spans="1:8" ht="30" x14ac:dyDescent="0.25">
      <c r="A12" s="167"/>
      <c r="B12" s="172"/>
      <c r="C12" s="91" t="s">
        <v>186</v>
      </c>
      <c r="D12" s="11" t="s">
        <v>32</v>
      </c>
      <c r="E12" s="11">
        <v>3</v>
      </c>
      <c r="F12" s="92">
        <v>750000</v>
      </c>
      <c r="G12" s="92">
        <f t="shared" si="1"/>
        <v>2250000</v>
      </c>
      <c r="H12" t="s">
        <v>84</v>
      </c>
    </row>
    <row r="13" spans="1:8" ht="30" x14ac:dyDescent="0.25">
      <c r="A13" s="167"/>
      <c r="B13" s="172"/>
      <c r="C13" s="91" t="s">
        <v>187</v>
      </c>
      <c r="D13" s="11" t="s">
        <v>32</v>
      </c>
      <c r="E13" s="11">
        <v>500</v>
      </c>
      <c r="F13" s="93">
        <v>600</v>
      </c>
      <c r="G13" s="92">
        <f t="shared" si="1"/>
        <v>300000</v>
      </c>
    </row>
    <row r="14" spans="1:8" x14ac:dyDescent="0.25">
      <c r="A14" s="167"/>
      <c r="B14" s="172"/>
      <c r="C14" s="91" t="s">
        <v>188</v>
      </c>
      <c r="D14" s="11" t="s">
        <v>189</v>
      </c>
      <c r="E14" s="11">
        <v>500</v>
      </c>
      <c r="F14" s="93">
        <v>400</v>
      </c>
      <c r="G14" s="92">
        <f t="shared" si="1"/>
        <v>200000</v>
      </c>
    </row>
    <row r="15" spans="1:8" x14ac:dyDescent="0.25">
      <c r="A15" s="167"/>
      <c r="B15" s="172"/>
      <c r="C15" s="91" t="s">
        <v>184</v>
      </c>
      <c r="D15" s="11" t="s">
        <v>185</v>
      </c>
      <c r="E15" s="11">
        <v>20</v>
      </c>
      <c r="F15" s="92">
        <v>80000</v>
      </c>
      <c r="G15" s="92">
        <f>E15*F15</f>
        <v>1600000</v>
      </c>
    </row>
    <row r="16" spans="1:8" ht="15" customHeight="1" x14ac:dyDescent="0.25">
      <c r="A16" s="167"/>
      <c r="B16" s="172"/>
      <c r="C16" s="52" t="s">
        <v>128</v>
      </c>
      <c r="D16" s="11" t="s">
        <v>64</v>
      </c>
      <c r="E16" s="11">
        <v>10</v>
      </c>
      <c r="F16" s="92">
        <v>200000</v>
      </c>
      <c r="G16" s="92">
        <f>E16*F16</f>
        <v>2000000</v>
      </c>
    </row>
    <row r="17" spans="1:8" x14ac:dyDescent="0.25">
      <c r="A17" s="167"/>
      <c r="B17" s="172"/>
      <c r="C17" s="52" t="s">
        <v>63</v>
      </c>
      <c r="D17" s="11" t="s">
        <v>32</v>
      </c>
      <c r="E17" s="11">
        <v>60</v>
      </c>
      <c r="F17" s="92">
        <v>8000</v>
      </c>
      <c r="G17" s="92">
        <f t="shared" ref="G17:G26" si="2">E17*F17</f>
        <v>480000</v>
      </c>
    </row>
    <row r="18" spans="1:8" x14ac:dyDescent="0.25">
      <c r="A18" s="167"/>
      <c r="B18" s="172"/>
      <c r="C18" s="52" t="s">
        <v>190</v>
      </c>
      <c r="D18" s="11" t="s">
        <v>32</v>
      </c>
      <c r="E18" s="11">
        <v>30</v>
      </c>
      <c r="F18" s="92">
        <v>80000</v>
      </c>
      <c r="G18" s="92">
        <f t="shared" si="2"/>
        <v>2400000</v>
      </c>
    </row>
    <row r="19" spans="1:8" x14ac:dyDescent="0.25">
      <c r="A19" s="167"/>
      <c r="B19" s="172"/>
      <c r="C19" s="52" t="s">
        <v>191</v>
      </c>
      <c r="D19" s="11" t="s">
        <v>32</v>
      </c>
      <c r="E19" s="11">
        <v>30</v>
      </c>
      <c r="F19" s="92">
        <v>60000</v>
      </c>
      <c r="G19" s="92">
        <f t="shared" si="2"/>
        <v>1800000</v>
      </c>
    </row>
    <row r="20" spans="1:8" x14ac:dyDescent="0.25">
      <c r="A20" s="167"/>
      <c r="B20" s="172"/>
      <c r="C20" s="52" t="s">
        <v>78</v>
      </c>
      <c r="D20" s="11" t="s">
        <v>32</v>
      </c>
      <c r="E20" s="11">
        <v>60</v>
      </c>
      <c r="F20" s="92">
        <v>3000</v>
      </c>
      <c r="G20" s="92">
        <f t="shared" si="2"/>
        <v>180000</v>
      </c>
    </row>
    <row r="21" spans="1:8" x14ac:dyDescent="0.25">
      <c r="A21" s="167"/>
      <c r="B21" s="172"/>
      <c r="C21" s="52" t="s">
        <v>129</v>
      </c>
      <c r="D21" s="11" t="s">
        <v>32</v>
      </c>
      <c r="E21" s="11">
        <v>60</v>
      </c>
      <c r="F21" s="92">
        <v>3000</v>
      </c>
      <c r="G21" s="92">
        <f t="shared" si="2"/>
        <v>180000</v>
      </c>
    </row>
    <row r="22" spans="1:8" x14ac:dyDescent="0.25">
      <c r="A22" s="167"/>
      <c r="B22" s="172"/>
      <c r="C22" s="52" t="s">
        <v>79</v>
      </c>
      <c r="D22" s="11" t="s">
        <v>32</v>
      </c>
      <c r="E22" s="11">
        <v>360</v>
      </c>
      <c r="F22" s="92">
        <v>250</v>
      </c>
      <c r="G22" s="92">
        <f t="shared" si="2"/>
        <v>90000</v>
      </c>
    </row>
    <row r="23" spans="1:8" x14ac:dyDescent="0.25">
      <c r="A23" s="167"/>
      <c r="B23" s="172"/>
      <c r="C23" s="52" t="s">
        <v>130</v>
      </c>
      <c r="D23" s="11" t="s">
        <v>32</v>
      </c>
      <c r="E23" s="11">
        <v>10</v>
      </c>
      <c r="F23" s="92">
        <v>5000</v>
      </c>
      <c r="G23" s="92">
        <f t="shared" si="2"/>
        <v>50000</v>
      </c>
    </row>
    <row r="24" spans="1:8" x14ac:dyDescent="0.25">
      <c r="A24" s="167"/>
      <c r="B24" s="172"/>
      <c r="C24" s="52" t="s">
        <v>77</v>
      </c>
      <c r="D24" s="11" t="s">
        <v>32</v>
      </c>
      <c r="E24" s="11">
        <v>60</v>
      </c>
      <c r="F24" s="92">
        <v>13000</v>
      </c>
      <c r="G24" s="92">
        <f t="shared" si="2"/>
        <v>780000</v>
      </c>
    </row>
    <row r="25" spans="1:8" x14ac:dyDescent="0.25">
      <c r="A25" s="167"/>
      <c r="B25" s="172"/>
      <c r="C25" s="52" t="s">
        <v>80</v>
      </c>
      <c r="D25" s="11" t="s">
        <v>32</v>
      </c>
      <c r="E25" s="11">
        <v>200</v>
      </c>
      <c r="F25" s="92">
        <v>2500</v>
      </c>
      <c r="G25" s="92">
        <f t="shared" si="2"/>
        <v>500000</v>
      </c>
    </row>
    <row r="26" spans="1:8" x14ac:dyDescent="0.25">
      <c r="A26" s="167"/>
      <c r="B26" s="172"/>
      <c r="C26" s="52" t="s">
        <v>81</v>
      </c>
      <c r="D26" s="11" t="s">
        <v>32</v>
      </c>
      <c r="E26" s="11">
        <v>200</v>
      </c>
      <c r="F26" s="92">
        <v>500</v>
      </c>
      <c r="G26" s="92">
        <f t="shared" si="2"/>
        <v>100000</v>
      </c>
    </row>
    <row r="27" spans="1:8" x14ac:dyDescent="0.25">
      <c r="A27" s="167"/>
      <c r="B27" s="172"/>
      <c r="C27" s="52" t="s">
        <v>82</v>
      </c>
      <c r="D27" s="11" t="s">
        <v>32</v>
      </c>
      <c r="E27" s="11">
        <v>10</v>
      </c>
      <c r="F27" s="92">
        <v>4000</v>
      </c>
      <c r="G27" s="92">
        <f>E27*F27</f>
        <v>40000</v>
      </c>
    </row>
    <row r="28" spans="1:8" x14ac:dyDescent="0.25">
      <c r="A28" s="167"/>
      <c r="B28" s="172"/>
      <c r="C28" s="52" t="s">
        <v>131</v>
      </c>
      <c r="D28" s="11" t="s">
        <v>65</v>
      </c>
      <c r="E28" s="11">
        <v>500</v>
      </c>
      <c r="F28" s="92">
        <v>3000</v>
      </c>
      <c r="G28" s="92">
        <f>E28*F28</f>
        <v>1500000</v>
      </c>
    </row>
    <row r="29" spans="1:8" x14ac:dyDescent="0.25">
      <c r="A29" s="167"/>
      <c r="B29" s="172"/>
      <c r="C29" s="52" t="s">
        <v>83</v>
      </c>
      <c r="D29" s="11" t="s">
        <v>34</v>
      </c>
      <c r="E29" s="11">
        <v>1</v>
      </c>
      <c r="F29" s="92">
        <v>1000000</v>
      </c>
      <c r="G29" s="92">
        <f>E29*F29</f>
        <v>1000000</v>
      </c>
    </row>
    <row r="30" spans="1:8" x14ac:dyDescent="0.25">
      <c r="A30" s="167"/>
      <c r="B30" s="172"/>
      <c r="C30" s="52" t="s">
        <v>192</v>
      </c>
      <c r="D30" s="22" t="s">
        <v>68</v>
      </c>
      <c r="E30" s="22">
        <v>10</v>
      </c>
      <c r="F30" s="98">
        <v>20000</v>
      </c>
      <c r="G30" s="98">
        <f>E30*F30</f>
        <v>200000</v>
      </c>
    </row>
    <row r="31" spans="1:8" x14ac:dyDescent="0.25">
      <c r="A31" s="167"/>
      <c r="B31" s="172"/>
      <c r="C31" s="96" t="s">
        <v>194</v>
      </c>
      <c r="D31" s="99" t="s">
        <v>193</v>
      </c>
      <c r="E31" s="99">
        <v>20</v>
      </c>
      <c r="F31" s="100">
        <v>15000</v>
      </c>
      <c r="G31" s="100">
        <f>E31*F31</f>
        <v>300000</v>
      </c>
      <c r="H31" s="7"/>
    </row>
    <row r="32" spans="1:8" ht="15" customHeight="1" x14ac:dyDescent="0.25">
      <c r="A32" s="168"/>
      <c r="B32" s="172"/>
      <c r="C32" s="91"/>
      <c r="D32" s="99"/>
      <c r="E32" s="99"/>
      <c r="F32" s="100"/>
      <c r="G32" s="100"/>
      <c r="H32" s="7"/>
    </row>
    <row r="33" spans="1:9" ht="30" x14ac:dyDescent="0.25">
      <c r="A33" s="56"/>
      <c r="B33" s="107" t="s">
        <v>201</v>
      </c>
      <c r="C33" s="108"/>
      <c r="D33" s="13"/>
      <c r="E33" s="13"/>
      <c r="F33" s="14"/>
      <c r="G33" s="14">
        <f>SUM(G2:G31)</f>
        <v>47460000</v>
      </c>
    </row>
    <row r="34" spans="1:9" x14ac:dyDescent="0.25">
      <c r="A34" s="103"/>
      <c r="B34" s="104"/>
      <c r="C34" s="109"/>
      <c r="G34" s="8"/>
    </row>
    <row r="35" spans="1:9" x14ac:dyDescent="0.25">
      <c r="A35" s="161" t="s">
        <v>202</v>
      </c>
      <c r="B35" s="161"/>
      <c r="C35" s="161"/>
      <c r="D35" s="161"/>
      <c r="E35" s="161"/>
      <c r="F35" s="161"/>
      <c r="G35" s="161"/>
    </row>
    <row r="36" spans="1:9" x14ac:dyDescent="0.25">
      <c r="A36" s="161"/>
      <c r="B36" s="161"/>
      <c r="C36" s="161"/>
      <c r="D36" s="161"/>
      <c r="E36" s="161"/>
      <c r="F36" s="161"/>
      <c r="G36" s="161"/>
    </row>
    <row r="37" spans="1:9" ht="225" customHeight="1" x14ac:dyDescent="0.25">
      <c r="A37" s="166" t="s">
        <v>92</v>
      </c>
      <c r="B37" s="160" t="s">
        <v>134</v>
      </c>
      <c r="C37" s="91" t="s">
        <v>205</v>
      </c>
      <c r="D37" s="11" t="s">
        <v>32</v>
      </c>
      <c r="E37" s="11">
        <v>86</v>
      </c>
      <c r="F37" s="92">
        <v>80000</v>
      </c>
      <c r="G37" s="92">
        <f t="shared" ref="G37:G38" si="3">E37*F37</f>
        <v>6880000</v>
      </c>
      <c r="H37" s="61"/>
      <c r="I37" s="60"/>
    </row>
    <row r="38" spans="1:9" ht="29.25" customHeight="1" x14ac:dyDescent="0.25">
      <c r="A38" s="167"/>
      <c r="B38" s="160"/>
      <c r="C38" s="91" t="s">
        <v>204</v>
      </c>
      <c r="D38" s="11" t="s">
        <v>32</v>
      </c>
      <c r="E38" s="11">
        <v>86</v>
      </c>
      <c r="F38" s="92">
        <v>60000</v>
      </c>
      <c r="G38" s="92">
        <f t="shared" si="3"/>
        <v>5160000</v>
      </c>
    </row>
    <row r="39" spans="1:9" ht="50.25" customHeight="1" x14ac:dyDescent="0.25">
      <c r="A39" s="169" t="s">
        <v>203</v>
      </c>
      <c r="B39" s="170"/>
      <c r="C39" s="156"/>
      <c r="D39" s="156"/>
      <c r="E39" s="156"/>
      <c r="F39" s="156"/>
      <c r="G39" s="110">
        <f>SUM(G37:G38)</f>
        <v>12040000</v>
      </c>
    </row>
    <row r="41" spans="1:9" x14ac:dyDescent="0.25">
      <c r="G41" s="105">
        <f>G39/43</f>
        <v>280000</v>
      </c>
      <c r="H41" t="s">
        <v>206</v>
      </c>
    </row>
    <row r="45" spans="1:9" x14ac:dyDescent="0.25">
      <c r="B45" s="208"/>
      <c r="C45" s="208"/>
      <c r="D45" s="208"/>
    </row>
    <row r="46" spans="1:9" x14ac:dyDescent="0.25">
      <c r="B46" s="208"/>
      <c r="C46" s="208"/>
      <c r="D46" s="208"/>
    </row>
  </sheetData>
  <mergeCells count="11">
    <mergeCell ref="C39:F39"/>
    <mergeCell ref="H2:H4"/>
    <mergeCell ref="H5:H10"/>
    <mergeCell ref="A2:A32"/>
    <mergeCell ref="A35:G36"/>
    <mergeCell ref="A37:A38"/>
    <mergeCell ref="A39:B39"/>
    <mergeCell ref="B2:B4"/>
    <mergeCell ref="B5:B10"/>
    <mergeCell ref="B11:B32"/>
    <mergeCell ref="B37:B38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8"/>
  </sheetPr>
  <dimension ref="A1:M71"/>
  <sheetViews>
    <sheetView topLeftCell="A10" zoomScaleNormal="100" workbookViewId="0">
      <selection activeCell="C68" sqref="C68"/>
    </sheetView>
  </sheetViews>
  <sheetFormatPr baseColWidth="10" defaultColWidth="10.7109375" defaultRowHeight="15" x14ac:dyDescent="0.25"/>
  <cols>
    <col min="1" max="1" width="7.140625" customWidth="1"/>
    <col min="2" max="2" width="20.42578125" customWidth="1"/>
    <col min="3" max="3" width="64.28515625" style="31" customWidth="1"/>
    <col min="4" max="4" width="12" bestFit="1" customWidth="1"/>
    <col min="5" max="5" width="9.28515625" bestFit="1" customWidth="1"/>
    <col min="6" max="6" width="17.28515625" customWidth="1"/>
    <col min="7" max="7" width="13.7109375" customWidth="1"/>
    <col min="8" max="8" width="50.140625" customWidth="1"/>
    <col min="12" max="12" width="11.5703125" bestFit="1" customWidth="1"/>
  </cols>
  <sheetData>
    <row r="1" spans="1:12" x14ac:dyDescent="0.25">
      <c r="A1" s="56" t="s">
        <v>0</v>
      </c>
      <c r="B1" s="69" t="s">
        <v>1</v>
      </c>
      <c r="C1" s="69" t="s">
        <v>1</v>
      </c>
      <c r="D1" s="56" t="s">
        <v>2</v>
      </c>
      <c r="E1" s="56" t="s">
        <v>3</v>
      </c>
      <c r="F1" s="56" t="s">
        <v>4</v>
      </c>
      <c r="G1" s="56" t="s">
        <v>5</v>
      </c>
      <c r="H1" s="70" t="s">
        <v>70</v>
      </c>
    </row>
    <row r="2" spans="1:12" ht="15" customHeight="1" x14ac:dyDescent="0.25">
      <c r="A2" s="175" t="s">
        <v>91</v>
      </c>
      <c r="B2" s="161" t="s">
        <v>197</v>
      </c>
      <c r="C2" s="161" t="s">
        <v>298</v>
      </c>
      <c r="D2" s="166" t="s">
        <v>195</v>
      </c>
      <c r="E2" s="56">
        <v>25</v>
      </c>
      <c r="F2" s="56">
        <v>600000</v>
      </c>
      <c r="G2" s="56">
        <f>E2*F2</f>
        <v>15000000</v>
      </c>
      <c r="H2" s="70"/>
    </row>
    <row r="3" spans="1:12" ht="54.75" customHeight="1" x14ac:dyDescent="0.25">
      <c r="A3" s="176"/>
      <c r="B3" s="161"/>
      <c r="C3" s="161"/>
      <c r="D3" s="168"/>
      <c r="E3" s="11">
        <v>1</v>
      </c>
      <c r="F3" s="56">
        <v>600000</v>
      </c>
      <c r="G3" s="26">
        <f>E3*F3</f>
        <v>600000</v>
      </c>
      <c r="H3" s="5" t="s">
        <v>196</v>
      </c>
    </row>
    <row r="4" spans="1:12" x14ac:dyDescent="0.25">
      <c r="A4" s="176"/>
      <c r="B4" s="172" t="s">
        <v>199</v>
      </c>
      <c r="H4" s="126"/>
    </row>
    <row r="5" spans="1:12" x14ac:dyDescent="0.25">
      <c r="A5" s="176"/>
      <c r="B5" s="172"/>
      <c r="C5" s="24" t="s">
        <v>132</v>
      </c>
      <c r="D5" s="13" t="s">
        <v>6</v>
      </c>
      <c r="E5" s="13">
        <v>1</v>
      </c>
      <c r="F5" s="26"/>
      <c r="G5" s="26"/>
    </row>
    <row r="6" spans="1:12" x14ac:dyDescent="0.25">
      <c r="A6" s="176"/>
      <c r="B6" s="172"/>
      <c r="C6" s="24" t="s">
        <v>8</v>
      </c>
      <c r="D6" s="20" t="s">
        <v>9</v>
      </c>
      <c r="E6" s="20">
        <v>3</v>
      </c>
      <c r="F6" s="15">
        <v>72000</v>
      </c>
      <c r="G6" s="15">
        <f>E6*F6</f>
        <v>216000</v>
      </c>
      <c r="L6" s="7"/>
    </row>
    <row r="7" spans="1:12" x14ac:dyDescent="0.25">
      <c r="A7" s="176"/>
      <c r="B7" s="172"/>
      <c r="C7" s="24" t="s">
        <v>38</v>
      </c>
      <c r="D7" s="20" t="s">
        <v>9</v>
      </c>
      <c r="E7" s="20">
        <v>3</v>
      </c>
      <c r="F7" s="15">
        <v>72000</v>
      </c>
      <c r="G7" s="15">
        <f>E7*F7</f>
        <v>216000</v>
      </c>
    </row>
    <row r="8" spans="1:12" x14ac:dyDescent="0.25">
      <c r="A8" s="176"/>
      <c r="B8" s="172"/>
      <c r="C8" s="24" t="s">
        <v>10</v>
      </c>
      <c r="D8" s="20" t="s">
        <v>11</v>
      </c>
      <c r="E8" s="20">
        <v>7</v>
      </c>
      <c r="F8" s="15">
        <v>72000</v>
      </c>
      <c r="G8" s="15">
        <f t="shared" ref="G8:G15" si="0">E8*F8</f>
        <v>504000</v>
      </c>
    </row>
    <row r="9" spans="1:12" x14ac:dyDescent="0.25">
      <c r="A9" s="176"/>
      <c r="B9" s="172"/>
      <c r="C9" s="24" t="s">
        <v>26</v>
      </c>
      <c r="D9" s="20" t="s">
        <v>11</v>
      </c>
      <c r="E9" s="20">
        <v>3</v>
      </c>
      <c r="F9" s="15">
        <v>72000</v>
      </c>
      <c r="G9" s="15">
        <f t="shared" si="0"/>
        <v>216000</v>
      </c>
    </row>
    <row r="10" spans="1:12" x14ac:dyDescent="0.25">
      <c r="A10" s="176"/>
      <c r="B10" s="172"/>
      <c r="C10" s="24" t="s">
        <v>14</v>
      </c>
      <c r="D10" s="20" t="s">
        <v>11</v>
      </c>
      <c r="E10" s="20">
        <v>2</v>
      </c>
      <c r="F10" s="15">
        <v>72000</v>
      </c>
      <c r="G10" s="15">
        <f t="shared" si="0"/>
        <v>144000</v>
      </c>
    </row>
    <row r="11" spans="1:12" x14ac:dyDescent="0.25">
      <c r="A11" s="176"/>
      <c r="B11" s="172"/>
      <c r="C11" s="24" t="s">
        <v>27</v>
      </c>
      <c r="D11" s="20" t="s">
        <v>11</v>
      </c>
      <c r="E11" s="20">
        <v>3</v>
      </c>
      <c r="F11" s="15">
        <v>72000</v>
      </c>
      <c r="G11" s="15">
        <f t="shared" si="0"/>
        <v>216000</v>
      </c>
    </row>
    <row r="12" spans="1:12" x14ac:dyDescent="0.25">
      <c r="A12" s="176"/>
      <c r="B12" s="172"/>
      <c r="C12" s="24" t="s">
        <v>28</v>
      </c>
      <c r="D12" s="20" t="s">
        <v>29</v>
      </c>
      <c r="E12" s="30">
        <f>((500*E27)/1000)/60</f>
        <v>10</v>
      </c>
      <c r="F12" s="15">
        <v>23000</v>
      </c>
      <c r="G12" s="15">
        <f t="shared" si="0"/>
        <v>230000</v>
      </c>
    </row>
    <row r="13" spans="1:12" x14ac:dyDescent="0.25">
      <c r="A13" s="176"/>
      <c r="B13" s="172"/>
      <c r="C13" s="24" t="s">
        <v>30</v>
      </c>
      <c r="D13" s="20" t="s">
        <v>31</v>
      </c>
      <c r="E13" s="20">
        <f>(6*E27)/1000</f>
        <v>7.2</v>
      </c>
      <c r="F13" s="15">
        <v>41250</v>
      </c>
      <c r="G13" s="15">
        <f t="shared" si="0"/>
        <v>297000</v>
      </c>
    </row>
    <row r="14" spans="1:12" x14ac:dyDescent="0.25">
      <c r="A14" s="176"/>
      <c r="B14" s="172"/>
      <c r="C14" s="24" t="s">
        <v>36</v>
      </c>
      <c r="D14" s="20" t="s">
        <v>37</v>
      </c>
      <c r="E14" s="20">
        <f>E27*0.1</f>
        <v>120</v>
      </c>
      <c r="F14" s="15">
        <v>3500</v>
      </c>
      <c r="G14" s="15">
        <f t="shared" si="0"/>
        <v>420000</v>
      </c>
    </row>
    <row r="15" spans="1:12" x14ac:dyDescent="0.25">
      <c r="A15" s="176"/>
      <c r="B15" s="174"/>
      <c r="C15" s="24" t="s">
        <v>71</v>
      </c>
      <c r="D15" s="20" t="s">
        <v>34</v>
      </c>
      <c r="E15" s="20">
        <v>1</v>
      </c>
      <c r="F15" s="15">
        <f>SUM(G12:G14)*0.2</f>
        <v>189400</v>
      </c>
      <c r="G15" s="15">
        <f t="shared" si="0"/>
        <v>189400</v>
      </c>
    </row>
    <row r="16" spans="1:12" x14ac:dyDescent="0.25">
      <c r="A16" s="177"/>
      <c r="B16" s="11"/>
      <c r="C16" s="27" t="s">
        <v>25</v>
      </c>
      <c r="D16" s="11"/>
      <c r="E16" s="11"/>
      <c r="F16" s="11"/>
      <c r="G16" s="29">
        <f>SUM(G6:G15)</f>
        <v>2648400</v>
      </c>
      <c r="H16" s="60" t="s">
        <v>140</v>
      </c>
    </row>
    <row r="17" spans="1:8" x14ac:dyDescent="0.25">
      <c r="A17" s="81"/>
      <c r="B17" s="140"/>
      <c r="C17" s="141" t="s">
        <v>299</v>
      </c>
      <c r="D17" s="142"/>
      <c r="E17" s="142"/>
      <c r="F17" s="142"/>
      <c r="G17" s="143">
        <f>G16+G3</f>
        <v>3248400</v>
      </c>
      <c r="H17" s="60"/>
    </row>
    <row r="18" spans="1:8" ht="27.75" customHeight="1" x14ac:dyDescent="0.25">
      <c r="A18" s="112" t="s">
        <v>90</v>
      </c>
      <c r="B18" s="186" t="s">
        <v>215</v>
      </c>
      <c r="C18" s="187"/>
      <c r="D18" s="187"/>
      <c r="E18" s="187"/>
      <c r="F18" s="187"/>
      <c r="G18" s="188"/>
    </row>
    <row r="19" spans="1:8" ht="45" customHeight="1" x14ac:dyDescent="0.25">
      <c r="A19" s="56" t="s">
        <v>0</v>
      </c>
      <c r="B19" s="69" t="s">
        <v>1</v>
      </c>
      <c r="C19" s="69" t="s">
        <v>1</v>
      </c>
      <c r="D19" s="56" t="s">
        <v>2</v>
      </c>
      <c r="E19" s="56" t="s">
        <v>3</v>
      </c>
      <c r="F19" s="56" t="s">
        <v>4</v>
      </c>
      <c r="G19" s="56" t="s">
        <v>5</v>
      </c>
    </row>
    <row r="20" spans="1:8" ht="15" customHeight="1" x14ac:dyDescent="0.25">
      <c r="A20" s="171" t="s">
        <v>90</v>
      </c>
      <c r="B20" s="160" t="s">
        <v>208</v>
      </c>
      <c r="C20" s="24" t="s">
        <v>8</v>
      </c>
      <c r="D20" s="20" t="s">
        <v>9</v>
      </c>
      <c r="E20" s="20">
        <v>5</v>
      </c>
      <c r="F20" s="15">
        <v>72000</v>
      </c>
      <c r="G20" s="15">
        <f>E20*F20</f>
        <v>360000</v>
      </c>
    </row>
    <row r="21" spans="1:8" x14ac:dyDescent="0.25">
      <c r="A21" s="172"/>
      <c r="B21" s="160"/>
      <c r="C21" s="24" t="s">
        <v>10</v>
      </c>
      <c r="D21" s="20" t="s">
        <v>11</v>
      </c>
      <c r="E21" s="20">
        <v>8</v>
      </c>
      <c r="F21" s="15">
        <v>72000</v>
      </c>
      <c r="G21" s="15">
        <f t="shared" ref="G21:G33" si="1">E21*F21</f>
        <v>576000</v>
      </c>
    </row>
    <row r="22" spans="1:8" x14ac:dyDescent="0.25">
      <c r="A22" s="172"/>
      <c r="B22" s="160"/>
      <c r="C22" s="24" t="s">
        <v>12</v>
      </c>
      <c r="D22" s="20" t="s">
        <v>11</v>
      </c>
      <c r="E22" s="20">
        <v>8</v>
      </c>
      <c r="F22" s="15">
        <v>72000</v>
      </c>
      <c r="G22" s="15">
        <f t="shared" si="1"/>
        <v>576000</v>
      </c>
    </row>
    <row r="23" spans="1:8" x14ac:dyDescent="0.25">
      <c r="A23" s="172"/>
      <c r="B23" s="160"/>
      <c r="C23" s="24" t="s">
        <v>13</v>
      </c>
      <c r="D23" s="20" t="s">
        <v>11</v>
      </c>
      <c r="E23" s="20">
        <v>3</v>
      </c>
      <c r="F23" s="15">
        <v>72000</v>
      </c>
      <c r="G23" s="15">
        <f t="shared" si="1"/>
        <v>216000</v>
      </c>
    </row>
    <row r="24" spans="1:8" x14ac:dyDescent="0.25">
      <c r="A24" s="172"/>
      <c r="B24" s="160"/>
      <c r="C24" s="24" t="s">
        <v>14</v>
      </c>
      <c r="D24" s="20" t="s">
        <v>11</v>
      </c>
      <c r="E24" s="20">
        <v>3</v>
      </c>
      <c r="F24" s="15">
        <v>72000</v>
      </c>
      <c r="G24" s="15">
        <f t="shared" si="1"/>
        <v>216000</v>
      </c>
    </row>
    <row r="25" spans="1:8" x14ac:dyDescent="0.25">
      <c r="A25" s="172"/>
      <c r="B25" s="160"/>
      <c r="C25" s="24" t="s">
        <v>15</v>
      </c>
      <c r="D25" s="20" t="s">
        <v>11</v>
      </c>
      <c r="E25" s="20">
        <v>8</v>
      </c>
      <c r="F25" s="15">
        <v>72000</v>
      </c>
      <c r="G25" s="15">
        <f t="shared" si="1"/>
        <v>576000</v>
      </c>
    </row>
    <row r="26" spans="1:8" x14ac:dyDescent="0.25">
      <c r="A26" s="172"/>
      <c r="B26" s="160"/>
      <c r="C26" s="24" t="s">
        <v>16</v>
      </c>
      <c r="D26" s="20" t="s">
        <v>11</v>
      </c>
      <c r="E26" s="20">
        <v>3</v>
      </c>
      <c r="F26" s="15">
        <v>72000</v>
      </c>
      <c r="G26" s="15">
        <f t="shared" si="1"/>
        <v>216000</v>
      </c>
    </row>
    <row r="27" spans="1:8" x14ac:dyDescent="0.25">
      <c r="A27" s="172"/>
      <c r="B27" s="160"/>
      <c r="C27" s="24" t="s">
        <v>17</v>
      </c>
      <c r="D27" s="20" t="s">
        <v>18</v>
      </c>
      <c r="E27" s="20">
        <v>1200</v>
      </c>
      <c r="F27" s="15">
        <v>3500</v>
      </c>
      <c r="G27" s="15">
        <f t="shared" si="1"/>
        <v>4200000</v>
      </c>
    </row>
    <row r="28" spans="1:8" x14ac:dyDescent="0.25">
      <c r="A28" s="172"/>
      <c r="B28" s="160"/>
      <c r="C28" s="24" t="s">
        <v>19</v>
      </c>
      <c r="D28" s="20" t="s">
        <v>20</v>
      </c>
      <c r="E28" s="20">
        <f>((100*E27)/1000)/50</f>
        <v>2.4</v>
      </c>
      <c r="F28" s="15">
        <v>120000</v>
      </c>
      <c r="G28" s="15">
        <f t="shared" si="1"/>
        <v>288000</v>
      </c>
    </row>
    <row r="29" spans="1:8" x14ac:dyDescent="0.25">
      <c r="A29" s="172"/>
      <c r="B29" s="160"/>
      <c r="C29" s="24" t="s">
        <v>69</v>
      </c>
      <c r="D29" s="20" t="s">
        <v>20</v>
      </c>
      <c r="E29" s="20">
        <f>((50*E27)/1000)/50</f>
        <v>1.2</v>
      </c>
      <c r="F29" s="15">
        <v>32000</v>
      </c>
      <c r="G29" s="15">
        <f t="shared" si="1"/>
        <v>38400</v>
      </c>
    </row>
    <row r="30" spans="1:8" x14ac:dyDescent="0.25">
      <c r="A30" s="172"/>
      <c r="B30" s="160"/>
      <c r="C30" s="24" t="s">
        <v>66</v>
      </c>
      <c r="D30" s="20" t="s">
        <v>21</v>
      </c>
      <c r="E30" s="20">
        <f>(6*E27)/1000</f>
        <v>7.2</v>
      </c>
      <c r="F30" s="15">
        <v>43000</v>
      </c>
      <c r="G30" s="15">
        <f t="shared" si="1"/>
        <v>309600</v>
      </c>
    </row>
    <row r="31" spans="1:8" x14ac:dyDescent="0.25">
      <c r="A31" s="172"/>
      <c r="B31" s="160"/>
      <c r="C31" s="24" t="s">
        <v>67</v>
      </c>
      <c r="D31" s="11" t="s">
        <v>22</v>
      </c>
      <c r="E31" s="20">
        <f>((600*E27)/1000)/60</f>
        <v>12</v>
      </c>
      <c r="F31" s="15">
        <v>23000</v>
      </c>
      <c r="G31" s="15">
        <f t="shared" si="1"/>
        <v>276000</v>
      </c>
    </row>
    <row r="32" spans="1:8" ht="30" x14ac:dyDescent="0.25">
      <c r="A32" s="172"/>
      <c r="B32" s="160"/>
      <c r="C32" s="24" t="s">
        <v>23</v>
      </c>
      <c r="D32" s="20" t="s">
        <v>24</v>
      </c>
      <c r="E32" s="20">
        <f>(10*E27)/1000</f>
        <v>12</v>
      </c>
      <c r="F32" s="15">
        <v>42250</v>
      </c>
      <c r="G32" s="15">
        <f t="shared" si="1"/>
        <v>507000</v>
      </c>
    </row>
    <row r="33" spans="1:7" x14ac:dyDescent="0.25">
      <c r="A33" s="172"/>
      <c r="B33" s="160"/>
      <c r="C33" s="24" t="s">
        <v>71</v>
      </c>
      <c r="D33" s="20" t="s">
        <v>34</v>
      </c>
      <c r="E33" s="20">
        <v>1</v>
      </c>
      <c r="F33" s="15">
        <f>SUM(G27:G32)*0.2</f>
        <v>1123800</v>
      </c>
      <c r="G33" s="15">
        <f t="shared" si="1"/>
        <v>1123800</v>
      </c>
    </row>
    <row r="34" spans="1:7" x14ac:dyDescent="0.25">
      <c r="A34" s="172"/>
      <c r="B34" s="160"/>
      <c r="C34" s="189" t="s">
        <v>218</v>
      </c>
      <c r="D34" s="190"/>
      <c r="E34" s="190"/>
      <c r="F34" s="191"/>
      <c r="G34" s="111">
        <f>SUM(G20:G33)</f>
        <v>9478800</v>
      </c>
    </row>
    <row r="35" spans="1:7" x14ac:dyDescent="0.25">
      <c r="A35" s="172"/>
      <c r="B35" s="102"/>
      <c r="C35" s="189" t="s">
        <v>219</v>
      </c>
      <c r="D35" s="190"/>
      <c r="E35" s="190"/>
      <c r="F35" s="191"/>
      <c r="G35" s="111">
        <f>G34*4</f>
        <v>37915200</v>
      </c>
    </row>
    <row r="36" spans="1:7" ht="15" customHeight="1" x14ac:dyDescent="0.25">
      <c r="A36" s="172"/>
      <c r="B36" s="171" t="s">
        <v>209</v>
      </c>
      <c r="C36" s="173" t="s">
        <v>207</v>
      </c>
      <c r="D36" s="173"/>
      <c r="E36" s="173"/>
      <c r="F36" s="173"/>
      <c r="G36" s="173"/>
    </row>
    <row r="37" spans="1:7" x14ac:dyDescent="0.25">
      <c r="A37" s="172"/>
      <c r="B37" s="172"/>
      <c r="C37" s="24" t="s">
        <v>8</v>
      </c>
      <c r="D37" s="20" t="s">
        <v>9</v>
      </c>
      <c r="E37" s="20">
        <v>3</v>
      </c>
      <c r="F37" s="15">
        <v>72000</v>
      </c>
      <c r="G37" s="15">
        <f>E37*F37</f>
        <v>216000</v>
      </c>
    </row>
    <row r="38" spans="1:7" x14ac:dyDescent="0.25">
      <c r="A38" s="172"/>
      <c r="B38" s="172"/>
      <c r="C38" s="24" t="s">
        <v>38</v>
      </c>
      <c r="D38" s="20" t="s">
        <v>9</v>
      </c>
      <c r="E38" s="20">
        <v>3</v>
      </c>
      <c r="F38" s="15">
        <v>72000</v>
      </c>
      <c r="G38" s="15">
        <f>E38*F38</f>
        <v>216000</v>
      </c>
    </row>
    <row r="39" spans="1:7" x14ac:dyDescent="0.25">
      <c r="A39" s="172"/>
      <c r="B39" s="172"/>
      <c r="C39" s="24" t="s">
        <v>10</v>
      </c>
      <c r="D39" s="20" t="s">
        <v>11</v>
      </c>
      <c r="E39" s="20">
        <v>7</v>
      </c>
      <c r="F39" s="15">
        <v>72000</v>
      </c>
      <c r="G39" s="15">
        <f t="shared" ref="G39:G46" si="2">E39*F39</f>
        <v>504000</v>
      </c>
    </row>
    <row r="40" spans="1:7" x14ac:dyDescent="0.25">
      <c r="A40" s="172"/>
      <c r="B40" s="172"/>
      <c r="C40" s="24" t="s">
        <v>26</v>
      </c>
      <c r="D40" s="20" t="s">
        <v>11</v>
      </c>
      <c r="E40" s="20">
        <v>3</v>
      </c>
      <c r="F40" s="15">
        <v>72000</v>
      </c>
      <c r="G40" s="15">
        <f t="shared" si="2"/>
        <v>216000</v>
      </c>
    </row>
    <row r="41" spans="1:7" x14ac:dyDescent="0.25">
      <c r="A41" s="172"/>
      <c r="B41" s="172"/>
      <c r="C41" s="24" t="s">
        <v>14</v>
      </c>
      <c r="D41" s="20" t="s">
        <v>11</v>
      </c>
      <c r="E41" s="20">
        <v>2</v>
      </c>
      <c r="F41" s="15">
        <v>72000</v>
      </c>
      <c r="G41" s="15">
        <f t="shared" si="2"/>
        <v>144000</v>
      </c>
    </row>
    <row r="42" spans="1:7" x14ac:dyDescent="0.25">
      <c r="A42" s="172"/>
      <c r="B42" s="172"/>
      <c r="C42" s="24" t="s">
        <v>27</v>
      </c>
      <c r="D42" s="20" t="s">
        <v>11</v>
      </c>
      <c r="E42" s="20">
        <v>3</v>
      </c>
      <c r="F42" s="15">
        <v>72000</v>
      </c>
      <c r="G42" s="15">
        <f t="shared" si="2"/>
        <v>216000</v>
      </c>
    </row>
    <row r="43" spans="1:7" x14ac:dyDescent="0.25">
      <c r="A43" s="172"/>
      <c r="B43" s="172"/>
      <c r="C43" s="24" t="s">
        <v>28</v>
      </c>
      <c r="D43" s="20" t="s">
        <v>29</v>
      </c>
      <c r="E43" s="30">
        <v>10</v>
      </c>
      <c r="F43" s="15">
        <v>23000</v>
      </c>
      <c r="G43" s="15">
        <f t="shared" si="2"/>
        <v>230000</v>
      </c>
    </row>
    <row r="44" spans="1:7" x14ac:dyDescent="0.25">
      <c r="A44" s="172"/>
      <c r="B44" s="172"/>
      <c r="C44" s="24" t="s">
        <v>30</v>
      </c>
      <c r="D44" s="20" t="s">
        <v>31</v>
      </c>
      <c r="E44" s="20">
        <v>7.2</v>
      </c>
      <c r="F44" s="15">
        <v>41250</v>
      </c>
      <c r="G44" s="15">
        <f t="shared" si="2"/>
        <v>297000</v>
      </c>
    </row>
    <row r="45" spans="1:7" x14ac:dyDescent="0.25">
      <c r="A45" s="172"/>
      <c r="B45" s="172"/>
      <c r="C45" s="24" t="s">
        <v>36</v>
      </c>
      <c r="D45" s="20" t="s">
        <v>37</v>
      </c>
      <c r="E45" s="20">
        <v>120</v>
      </c>
      <c r="F45" s="15">
        <v>3500</v>
      </c>
      <c r="G45" s="15">
        <f t="shared" si="2"/>
        <v>420000</v>
      </c>
    </row>
    <row r="46" spans="1:7" x14ac:dyDescent="0.25">
      <c r="A46" s="172"/>
      <c r="B46" s="172"/>
      <c r="C46" s="24" t="s">
        <v>71</v>
      </c>
      <c r="D46" s="20" t="s">
        <v>34</v>
      </c>
      <c r="E46" s="20">
        <v>1</v>
      </c>
      <c r="F46" s="15">
        <f>SUM(G43:G45)*0.2</f>
        <v>189400</v>
      </c>
      <c r="G46" s="15">
        <f t="shared" si="2"/>
        <v>189400</v>
      </c>
    </row>
    <row r="47" spans="1:7" x14ac:dyDescent="0.25">
      <c r="A47" s="172"/>
      <c r="B47" s="174"/>
      <c r="C47" s="181" t="s">
        <v>210</v>
      </c>
      <c r="D47" s="182"/>
      <c r="E47" s="182"/>
      <c r="F47" s="183"/>
      <c r="G47" s="113">
        <f>SUM(G37:G46)</f>
        <v>2648400</v>
      </c>
    </row>
    <row r="48" spans="1:7" x14ac:dyDescent="0.25">
      <c r="A48" s="172"/>
      <c r="B48" s="116"/>
      <c r="C48" s="181" t="s">
        <v>220</v>
      </c>
      <c r="D48" s="182"/>
      <c r="E48" s="182"/>
      <c r="F48" s="183"/>
      <c r="G48" s="113">
        <f>G47*4</f>
        <v>10593600</v>
      </c>
    </row>
    <row r="49" spans="1:13" x14ac:dyDescent="0.25">
      <c r="A49" s="172"/>
      <c r="B49" s="185" t="s">
        <v>214</v>
      </c>
      <c r="C49" s="173" t="s">
        <v>213</v>
      </c>
      <c r="D49" s="173"/>
      <c r="E49" s="173"/>
      <c r="F49" s="173"/>
      <c r="G49" s="173"/>
    </row>
    <row r="50" spans="1:13" x14ac:dyDescent="0.25">
      <c r="A50" s="172"/>
      <c r="B50" s="165"/>
      <c r="C50" s="52" t="s">
        <v>39</v>
      </c>
      <c r="D50" s="11" t="s">
        <v>11</v>
      </c>
      <c r="E50" s="32">
        <v>1</v>
      </c>
      <c r="F50" s="32">
        <v>72000</v>
      </c>
      <c r="G50" s="32">
        <f t="shared" ref="G50:G58" si="3">F50*E50</f>
        <v>72000</v>
      </c>
      <c r="H50" s="63" t="s">
        <v>62</v>
      </c>
      <c r="I50" s="64"/>
      <c r="J50" s="65"/>
      <c r="K50" s="65"/>
      <c r="L50" s="65"/>
      <c r="M50" s="65"/>
    </row>
    <row r="51" spans="1:13" x14ac:dyDescent="0.25">
      <c r="A51" s="172"/>
      <c r="B51" s="165"/>
      <c r="C51" s="52" t="s">
        <v>12</v>
      </c>
      <c r="D51" s="11" t="s">
        <v>11</v>
      </c>
      <c r="E51" s="32">
        <v>10</v>
      </c>
      <c r="F51" s="32">
        <v>72000</v>
      </c>
      <c r="G51" s="32">
        <f t="shared" si="3"/>
        <v>720000</v>
      </c>
      <c r="H51" s="65" t="s">
        <v>46</v>
      </c>
      <c r="I51" s="66" t="s">
        <v>76</v>
      </c>
      <c r="J51" s="65"/>
      <c r="K51" s="65" t="s">
        <v>47</v>
      </c>
      <c r="L51" s="65"/>
      <c r="M51" s="67">
        <v>4</v>
      </c>
    </row>
    <row r="52" spans="1:13" x14ac:dyDescent="0.25">
      <c r="A52" s="172"/>
      <c r="B52" s="165"/>
      <c r="C52" s="52" t="s">
        <v>40</v>
      </c>
      <c r="D52" s="11" t="s">
        <v>11</v>
      </c>
      <c r="E52" s="32">
        <v>3</v>
      </c>
      <c r="F52" s="32">
        <v>72000</v>
      </c>
      <c r="G52" s="32">
        <f t="shared" si="3"/>
        <v>216000</v>
      </c>
      <c r="H52" s="65" t="s">
        <v>48</v>
      </c>
      <c r="I52" s="66" t="s">
        <v>73</v>
      </c>
      <c r="J52" s="65"/>
      <c r="K52" s="65" t="s">
        <v>49</v>
      </c>
      <c r="L52" s="65"/>
      <c r="M52" s="67">
        <v>35</v>
      </c>
    </row>
    <row r="53" spans="1:13" x14ac:dyDescent="0.25">
      <c r="A53" s="172"/>
      <c r="B53" s="165"/>
      <c r="C53" s="52" t="s">
        <v>41</v>
      </c>
      <c r="D53" s="11" t="s">
        <v>11</v>
      </c>
      <c r="E53" s="32">
        <v>4</v>
      </c>
      <c r="F53" s="32">
        <v>72000</v>
      </c>
      <c r="G53" s="32">
        <f t="shared" si="3"/>
        <v>288000</v>
      </c>
      <c r="H53" s="65" t="s">
        <v>50</v>
      </c>
      <c r="I53" s="66" t="s">
        <v>74</v>
      </c>
      <c r="J53" s="65"/>
      <c r="K53" s="65" t="s">
        <v>51</v>
      </c>
      <c r="L53" s="65"/>
      <c r="M53" s="67">
        <v>200</v>
      </c>
    </row>
    <row r="54" spans="1:13" x14ac:dyDescent="0.25">
      <c r="A54" s="172"/>
      <c r="B54" s="165"/>
      <c r="C54" s="52" t="s">
        <v>42</v>
      </c>
      <c r="D54" s="11" t="s">
        <v>11</v>
      </c>
      <c r="E54" s="32">
        <v>2</v>
      </c>
      <c r="F54" s="32">
        <v>72000</v>
      </c>
      <c r="G54" s="32">
        <f t="shared" si="3"/>
        <v>144000</v>
      </c>
      <c r="H54" s="65" t="s">
        <v>52</v>
      </c>
      <c r="I54" s="66">
        <v>3</v>
      </c>
      <c r="J54" s="65"/>
      <c r="K54" s="65" t="s">
        <v>53</v>
      </c>
      <c r="L54" s="65"/>
      <c r="M54" s="67" t="s">
        <v>75</v>
      </c>
    </row>
    <row r="55" spans="1:13" x14ac:dyDescent="0.25">
      <c r="A55" s="172"/>
      <c r="B55" s="165"/>
      <c r="C55" s="52" t="s">
        <v>72</v>
      </c>
      <c r="D55" s="11" t="s">
        <v>60</v>
      </c>
      <c r="E55" s="32">
        <v>4</v>
      </c>
      <c r="F55" s="32">
        <v>137725</v>
      </c>
      <c r="G55" s="32">
        <f>F55*E55</f>
        <v>550900</v>
      </c>
      <c r="H55" s="65" t="s">
        <v>54</v>
      </c>
      <c r="I55" s="66">
        <v>30</v>
      </c>
      <c r="J55" s="65"/>
      <c r="K55" s="65" t="s">
        <v>55</v>
      </c>
      <c r="L55" s="65"/>
      <c r="M55" s="67"/>
    </row>
    <row r="56" spans="1:13" x14ac:dyDescent="0.25">
      <c r="A56" s="172"/>
      <c r="B56" s="165"/>
      <c r="C56" s="52" t="s">
        <v>43</v>
      </c>
      <c r="D56" s="11" t="s">
        <v>32</v>
      </c>
      <c r="E56" s="32">
        <v>133</v>
      </c>
      <c r="F56" s="32">
        <v>19000</v>
      </c>
      <c r="G56" s="32">
        <f t="shared" si="3"/>
        <v>2527000</v>
      </c>
      <c r="H56" s="65" t="s">
        <v>56</v>
      </c>
      <c r="I56" s="66">
        <v>14.5</v>
      </c>
      <c r="J56" s="65"/>
      <c r="K56" s="65" t="s">
        <v>57</v>
      </c>
      <c r="L56" s="65"/>
      <c r="M56" s="67"/>
    </row>
    <row r="57" spans="1:13" x14ac:dyDescent="0.25">
      <c r="A57" s="172"/>
      <c r="B57" s="165"/>
      <c r="C57" s="52" t="s">
        <v>44</v>
      </c>
      <c r="D57" s="11" t="s">
        <v>32</v>
      </c>
      <c r="E57" s="32">
        <v>12</v>
      </c>
      <c r="F57" s="32">
        <v>19000</v>
      </c>
      <c r="G57" s="32">
        <f t="shared" si="3"/>
        <v>228000</v>
      </c>
      <c r="H57" s="65" t="s">
        <v>58</v>
      </c>
      <c r="I57" s="66">
        <v>20</v>
      </c>
      <c r="J57" s="65"/>
      <c r="K57" s="65" t="s">
        <v>59</v>
      </c>
      <c r="L57" s="65"/>
      <c r="M57" s="67"/>
    </row>
    <row r="58" spans="1:13" x14ac:dyDescent="0.25">
      <c r="A58" s="172"/>
      <c r="B58" s="165"/>
      <c r="C58" s="52" t="s">
        <v>45</v>
      </c>
      <c r="D58" s="11" t="s">
        <v>61</v>
      </c>
      <c r="E58" s="32">
        <v>4</v>
      </c>
      <c r="F58" s="32">
        <v>10002</v>
      </c>
      <c r="G58" s="32">
        <f t="shared" si="3"/>
        <v>40008</v>
      </c>
    </row>
    <row r="59" spans="1:13" x14ac:dyDescent="0.25">
      <c r="A59" s="174"/>
      <c r="B59" s="169"/>
      <c r="C59" s="52" t="s">
        <v>71</v>
      </c>
      <c r="D59" s="11" t="s">
        <v>34</v>
      </c>
      <c r="E59" s="32">
        <v>1</v>
      </c>
      <c r="F59" s="32">
        <f>(F55+F56+F57+F58)*0.2</f>
        <v>37145.4</v>
      </c>
      <c r="G59" s="139">
        <f>(G55+G56+G57+G58)*0.2</f>
        <v>669181.60000000009</v>
      </c>
      <c r="H59" s="127"/>
    </row>
    <row r="60" spans="1:13" x14ac:dyDescent="0.25">
      <c r="A60" s="101"/>
      <c r="B60" s="115"/>
      <c r="C60" s="181" t="s">
        <v>217</v>
      </c>
      <c r="D60" s="182"/>
      <c r="E60" s="182"/>
      <c r="F60" s="183"/>
      <c r="G60" s="113">
        <f>SUM(G50:G59)</f>
        <v>5455089.5999999996</v>
      </c>
    </row>
    <row r="61" spans="1:13" x14ac:dyDescent="0.25">
      <c r="A61" s="101"/>
      <c r="B61" s="115"/>
      <c r="C61" s="181" t="s">
        <v>216</v>
      </c>
      <c r="D61" s="182"/>
      <c r="E61" s="182"/>
      <c r="F61" s="183"/>
      <c r="G61" s="62">
        <f>G60*4</f>
        <v>21820358.399999999</v>
      </c>
    </row>
    <row r="62" spans="1:13" ht="45" customHeight="1" x14ac:dyDescent="0.25">
      <c r="A62" s="112"/>
      <c r="B62" s="178" t="s">
        <v>221</v>
      </c>
      <c r="C62" s="179"/>
      <c r="D62" s="179"/>
      <c r="E62" s="179"/>
      <c r="F62" s="180"/>
      <c r="G62" s="29">
        <f>G34+G47+G60</f>
        <v>17582289.600000001</v>
      </c>
      <c r="H62" s="119" t="s">
        <v>261</v>
      </c>
    </row>
    <row r="63" spans="1:13" x14ac:dyDescent="0.25">
      <c r="C63" s="184"/>
      <c r="D63" s="184"/>
      <c r="E63" s="184"/>
      <c r="F63" s="184"/>
      <c r="G63" s="3"/>
    </row>
    <row r="65" spans="2:7" x14ac:dyDescent="0.25">
      <c r="B65" s="178" t="s">
        <v>222</v>
      </c>
      <c r="C65" s="179"/>
      <c r="D65" s="179"/>
      <c r="E65" s="179"/>
      <c r="F65" s="180"/>
      <c r="G65" s="29">
        <f>G35+G48+G61</f>
        <v>70329158.400000006</v>
      </c>
    </row>
    <row r="68" spans="2:7" ht="45" x14ac:dyDescent="0.25">
      <c r="C68" s="1" t="s">
        <v>306</v>
      </c>
      <c r="D68" t="s">
        <v>223</v>
      </c>
    </row>
    <row r="71" spans="2:7" x14ac:dyDescent="0.25">
      <c r="C71" s="129"/>
    </row>
  </sheetData>
  <mergeCells count="21">
    <mergeCell ref="A2:A16"/>
    <mergeCell ref="B62:F62"/>
    <mergeCell ref="B65:F65"/>
    <mergeCell ref="A20:A59"/>
    <mergeCell ref="C47:F47"/>
    <mergeCell ref="C48:F48"/>
    <mergeCell ref="C60:F60"/>
    <mergeCell ref="C63:F63"/>
    <mergeCell ref="B49:B59"/>
    <mergeCell ref="B18:G18"/>
    <mergeCell ref="C49:G49"/>
    <mergeCell ref="C34:F34"/>
    <mergeCell ref="C35:F35"/>
    <mergeCell ref="C61:F61"/>
    <mergeCell ref="D2:D3"/>
    <mergeCell ref="C2:C3"/>
    <mergeCell ref="B2:B3"/>
    <mergeCell ref="C36:G36"/>
    <mergeCell ref="B20:B34"/>
    <mergeCell ref="B36:B47"/>
    <mergeCell ref="B4:B15"/>
  </mergeCells>
  <phoneticPr fontId="4" type="noConversion"/>
  <pageMargins left="0.7" right="0.7" top="0.75" bottom="0.75" header="0.3" footer="0.3"/>
  <pageSetup paperSize="9"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8"/>
  </sheetPr>
  <dimension ref="A1:K108"/>
  <sheetViews>
    <sheetView zoomScale="85" zoomScaleNormal="85" workbookViewId="0">
      <selection activeCell="A64" sqref="A64"/>
    </sheetView>
  </sheetViews>
  <sheetFormatPr baseColWidth="10" defaultRowHeight="15" x14ac:dyDescent="0.25"/>
  <cols>
    <col min="1" max="2" width="15.5703125" customWidth="1"/>
    <col min="3" max="3" width="52.140625" customWidth="1"/>
    <col min="4" max="4" width="12.5703125" customWidth="1"/>
    <col min="6" max="6" width="13.42578125" customWidth="1"/>
    <col min="7" max="7" width="22" customWidth="1"/>
    <col min="10" max="10" width="19.7109375" customWidth="1"/>
    <col min="11" max="11" width="16" customWidth="1"/>
  </cols>
  <sheetData>
    <row r="1" spans="1:10" x14ac:dyDescent="0.25">
      <c r="A1" s="13" t="s">
        <v>0</v>
      </c>
      <c r="B1" s="13" t="s">
        <v>1</v>
      </c>
      <c r="C1" s="13" t="s">
        <v>277</v>
      </c>
      <c r="D1" s="13" t="s">
        <v>2</v>
      </c>
      <c r="E1" s="13" t="s">
        <v>3</v>
      </c>
      <c r="F1" s="13" t="s">
        <v>4</v>
      </c>
      <c r="G1" s="14" t="s">
        <v>5</v>
      </c>
      <c r="H1" s="194" t="s">
        <v>152</v>
      </c>
      <c r="I1" s="195"/>
      <c r="J1" s="195"/>
    </row>
    <row r="2" spans="1:10" ht="30" x14ac:dyDescent="0.25">
      <c r="A2" s="196" t="s">
        <v>289</v>
      </c>
      <c r="B2" s="199" t="s">
        <v>292</v>
      </c>
      <c r="C2" s="20" t="s">
        <v>280</v>
      </c>
      <c r="D2" s="11" t="s">
        <v>279</v>
      </c>
      <c r="E2" s="11">
        <v>6</v>
      </c>
      <c r="F2" s="11">
        <v>400000</v>
      </c>
      <c r="G2" s="131">
        <f>F2*E2</f>
        <v>2400000</v>
      </c>
      <c r="H2" s="194"/>
      <c r="I2" s="195"/>
      <c r="J2" s="195"/>
    </row>
    <row r="3" spans="1:10" ht="45" x14ac:dyDescent="0.25">
      <c r="A3" s="197"/>
      <c r="B3" s="200"/>
      <c r="C3" s="20" t="s">
        <v>278</v>
      </c>
      <c r="D3" s="11" t="s">
        <v>145</v>
      </c>
      <c r="E3" s="11">
        <v>60</v>
      </c>
      <c r="F3" s="11">
        <v>11500</v>
      </c>
      <c r="G3" s="131">
        <f t="shared" ref="G3:G10" si="0">F3*E3</f>
        <v>690000</v>
      </c>
      <c r="H3" s="194"/>
      <c r="I3" s="195"/>
      <c r="J3" s="195"/>
    </row>
    <row r="4" spans="1:10" x14ac:dyDescent="0.25">
      <c r="A4" s="197"/>
      <c r="B4" s="200"/>
      <c r="C4" s="20" t="s">
        <v>282</v>
      </c>
      <c r="D4" s="11" t="s">
        <v>286</v>
      </c>
      <c r="E4" s="11">
        <v>1</v>
      </c>
      <c r="F4" s="11">
        <v>100000</v>
      </c>
      <c r="G4" s="131">
        <f t="shared" si="0"/>
        <v>100000</v>
      </c>
      <c r="H4" s="194"/>
      <c r="I4" s="195"/>
      <c r="J4" s="195"/>
    </row>
    <row r="5" spans="1:10" ht="75" x14ac:dyDescent="0.25">
      <c r="A5" s="197"/>
      <c r="B5" s="200"/>
      <c r="C5" s="20" t="s">
        <v>281</v>
      </c>
      <c r="D5" s="11" t="s">
        <v>146</v>
      </c>
      <c r="E5" s="11">
        <v>60</v>
      </c>
      <c r="F5" s="11">
        <v>24500</v>
      </c>
      <c r="G5" s="131">
        <f t="shared" si="0"/>
        <v>1470000</v>
      </c>
      <c r="H5" s="194"/>
      <c r="I5" s="195"/>
      <c r="J5" s="195"/>
    </row>
    <row r="6" spans="1:10" ht="45" x14ac:dyDescent="0.25">
      <c r="A6" s="197"/>
      <c r="B6" s="200"/>
      <c r="C6" s="20" t="s">
        <v>283</v>
      </c>
      <c r="D6" s="20" t="s">
        <v>287</v>
      </c>
      <c r="E6" s="11">
        <v>60</v>
      </c>
      <c r="F6" s="11">
        <v>11500</v>
      </c>
      <c r="G6" s="131">
        <f t="shared" si="0"/>
        <v>690000</v>
      </c>
      <c r="H6" s="194"/>
      <c r="I6" s="195"/>
      <c r="J6" s="195"/>
    </row>
    <row r="7" spans="1:10" ht="30" x14ac:dyDescent="0.25">
      <c r="A7" s="197"/>
      <c r="B7" s="200"/>
      <c r="C7" s="20" t="s">
        <v>284</v>
      </c>
      <c r="D7" s="11" t="s">
        <v>34</v>
      </c>
      <c r="E7" s="11">
        <v>1</v>
      </c>
      <c r="F7" s="144">
        <v>150000</v>
      </c>
      <c r="G7" s="131">
        <f t="shared" si="0"/>
        <v>150000</v>
      </c>
      <c r="H7" s="194"/>
      <c r="I7" s="195"/>
      <c r="J7" s="195"/>
    </row>
    <row r="8" spans="1:10" ht="45" x14ac:dyDescent="0.25">
      <c r="A8" s="197"/>
      <c r="B8" s="200"/>
      <c r="C8" s="20" t="s">
        <v>161</v>
      </c>
      <c r="D8" s="11" t="s">
        <v>34</v>
      </c>
      <c r="E8" s="11">
        <v>1</v>
      </c>
      <c r="F8" s="144">
        <v>350000</v>
      </c>
      <c r="G8" s="131">
        <f t="shared" si="0"/>
        <v>350000</v>
      </c>
      <c r="H8" s="194"/>
      <c r="I8" s="195"/>
      <c r="J8" s="195"/>
    </row>
    <row r="9" spans="1:10" ht="60" x14ac:dyDescent="0.25">
      <c r="A9" s="197"/>
      <c r="B9" s="200"/>
      <c r="C9" s="20" t="s">
        <v>300</v>
      </c>
      <c r="D9" s="11" t="s">
        <v>34</v>
      </c>
      <c r="E9" s="11">
        <v>6</v>
      </c>
      <c r="F9" s="11">
        <v>500000</v>
      </c>
      <c r="G9" s="131">
        <f t="shared" si="0"/>
        <v>3000000</v>
      </c>
      <c r="H9" s="194"/>
      <c r="I9" s="195"/>
      <c r="J9" s="195"/>
    </row>
    <row r="10" spans="1:10" ht="30" x14ac:dyDescent="0.25">
      <c r="A10" s="197"/>
      <c r="B10" s="201"/>
      <c r="C10" s="20" t="s">
        <v>285</v>
      </c>
      <c r="D10" s="11" t="s">
        <v>288</v>
      </c>
      <c r="E10" s="11">
        <v>1</v>
      </c>
      <c r="F10" s="11">
        <v>2590000</v>
      </c>
      <c r="G10" s="131">
        <f t="shared" si="0"/>
        <v>2590000</v>
      </c>
      <c r="H10" s="194"/>
      <c r="I10" s="195"/>
      <c r="J10" s="195"/>
    </row>
    <row r="11" spans="1:10" x14ac:dyDescent="0.25">
      <c r="A11" s="198"/>
      <c r="B11" s="13" t="s">
        <v>101</v>
      </c>
      <c r="C11" s="72"/>
      <c r="D11" s="13"/>
      <c r="E11" s="13"/>
      <c r="F11" s="13"/>
      <c r="G11" s="14">
        <f>SUM(G2:G10)</f>
        <v>11440000</v>
      </c>
      <c r="H11" s="194"/>
      <c r="I11" s="195"/>
      <c r="J11" s="195"/>
    </row>
    <row r="12" spans="1:10" ht="60" x14ac:dyDescent="0.25">
      <c r="A12" s="196" t="s">
        <v>89</v>
      </c>
      <c r="B12" s="199" t="s">
        <v>293</v>
      </c>
      <c r="C12" s="74" t="s">
        <v>290</v>
      </c>
      <c r="D12" s="11" t="s">
        <v>279</v>
      </c>
      <c r="E12" s="11">
        <v>4</v>
      </c>
      <c r="F12" s="11">
        <v>400000</v>
      </c>
      <c r="G12" s="14">
        <f>E12*F12</f>
        <v>1600000</v>
      </c>
      <c r="H12" s="194"/>
      <c r="I12" s="195"/>
      <c r="J12" s="195"/>
    </row>
    <row r="13" spans="1:10" ht="75" x14ac:dyDescent="0.25">
      <c r="A13" s="197"/>
      <c r="B13" s="200"/>
      <c r="C13" s="74" t="s">
        <v>301</v>
      </c>
      <c r="D13" s="13" t="s">
        <v>303</v>
      </c>
      <c r="E13" s="13">
        <v>29</v>
      </c>
      <c r="F13" s="13">
        <v>40000</v>
      </c>
      <c r="G13" s="14">
        <f t="shared" ref="G13:G22" si="1">E13*F13</f>
        <v>1160000</v>
      </c>
      <c r="H13" s="194"/>
      <c r="I13" s="195"/>
      <c r="J13" s="195"/>
    </row>
    <row r="14" spans="1:10" ht="45" x14ac:dyDescent="0.25">
      <c r="A14" s="197"/>
      <c r="B14" s="200"/>
      <c r="C14" s="74" t="s">
        <v>304</v>
      </c>
      <c r="D14" s="13" t="s">
        <v>303</v>
      </c>
      <c r="E14" s="13">
        <v>4</v>
      </c>
      <c r="F14" s="13">
        <v>40000</v>
      </c>
      <c r="G14" s="14">
        <f t="shared" si="1"/>
        <v>160000</v>
      </c>
      <c r="H14" s="194"/>
      <c r="I14" s="195"/>
      <c r="J14" s="195"/>
    </row>
    <row r="15" spans="1:10" ht="45" x14ac:dyDescent="0.25">
      <c r="A15" s="197"/>
      <c r="B15" s="200"/>
      <c r="C15" s="74" t="s">
        <v>278</v>
      </c>
      <c r="D15" s="11" t="s">
        <v>145</v>
      </c>
      <c r="E15" s="11">
        <v>60</v>
      </c>
      <c r="F15" s="11">
        <v>11500</v>
      </c>
      <c r="G15" s="14">
        <f t="shared" si="1"/>
        <v>690000</v>
      </c>
      <c r="H15" s="194"/>
      <c r="I15" s="195"/>
      <c r="J15" s="195"/>
    </row>
    <row r="16" spans="1:10" x14ac:dyDescent="0.25">
      <c r="A16" s="197"/>
      <c r="B16" s="200"/>
      <c r="C16" s="20" t="s">
        <v>282</v>
      </c>
      <c r="D16" s="11" t="s">
        <v>305</v>
      </c>
      <c r="E16" s="11">
        <v>1</v>
      </c>
      <c r="F16" s="11">
        <v>100000</v>
      </c>
      <c r="G16" s="14">
        <f t="shared" si="1"/>
        <v>100000</v>
      </c>
      <c r="H16" s="194"/>
      <c r="I16" s="195"/>
      <c r="J16" s="195"/>
    </row>
    <row r="17" spans="1:11" ht="75" x14ac:dyDescent="0.25">
      <c r="A17" s="197"/>
      <c r="B17" s="200"/>
      <c r="C17" s="20" t="s">
        <v>281</v>
      </c>
      <c r="D17" s="11" t="s">
        <v>146</v>
      </c>
      <c r="E17" s="11">
        <v>60</v>
      </c>
      <c r="F17" s="11">
        <v>24500</v>
      </c>
      <c r="G17" s="14">
        <f t="shared" si="1"/>
        <v>1470000</v>
      </c>
      <c r="H17" s="194"/>
      <c r="I17" s="195"/>
      <c r="J17" s="195"/>
    </row>
    <row r="18" spans="1:11" ht="45" x14ac:dyDescent="0.25">
      <c r="A18" s="197"/>
      <c r="B18" s="200"/>
      <c r="C18" s="20" t="s">
        <v>302</v>
      </c>
      <c r="D18" s="20" t="s">
        <v>287</v>
      </c>
      <c r="E18" s="11">
        <v>60</v>
      </c>
      <c r="F18" s="144">
        <v>11500</v>
      </c>
      <c r="G18" s="14">
        <f t="shared" si="1"/>
        <v>690000</v>
      </c>
      <c r="H18" s="194"/>
      <c r="I18" s="195"/>
      <c r="J18" s="195"/>
    </row>
    <row r="19" spans="1:11" ht="30" x14ac:dyDescent="0.25">
      <c r="A19" s="197"/>
      <c r="B19" s="200"/>
      <c r="C19" s="20" t="s">
        <v>284</v>
      </c>
      <c r="D19" s="11" t="s">
        <v>34</v>
      </c>
      <c r="E19" s="11">
        <v>1</v>
      </c>
      <c r="F19" s="11">
        <v>150000</v>
      </c>
      <c r="G19" s="14">
        <f t="shared" si="1"/>
        <v>150000</v>
      </c>
      <c r="H19" s="194"/>
      <c r="I19" s="195"/>
      <c r="J19" s="195"/>
    </row>
    <row r="20" spans="1:11" ht="45" x14ac:dyDescent="0.25">
      <c r="A20" s="197"/>
      <c r="B20" s="200"/>
      <c r="C20" s="20" t="s">
        <v>161</v>
      </c>
      <c r="D20" s="11" t="s">
        <v>34</v>
      </c>
      <c r="E20" s="11">
        <v>1</v>
      </c>
      <c r="F20" s="11">
        <v>350000</v>
      </c>
      <c r="G20" s="14">
        <f t="shared" si="1"/>
        <v>350000</v>
      </c>
      <c r="H20" s="194"/>
      <c r="I20" s="195"/>
      <c r="J20" s="195"/>
    </row>
    <row r="21" spans="1:11" ht="45" x14ac:dyDescent="0.25">
      <c r="A21" s="197"/>
      <c r="B21" s="200"/>
      <c r="C21" s="20" t="s">
        <v>291</v>
      </c>
      <c r="D21" s="11" t="s">
        <v>34</v>
      </c>
      <c r="E21" s="11">
        <v>5</v>
      </c>
      <c r="F21" s="11">
        <v>500000</v>
      </c>
      <c r="G21" s="14">
        <f t="shared" si="1"/>
        <v>2500000</v>
      </c>
      <c r="H21" s="194"/>
      <c r="I21" s="195"/>
      <c r="J21" s="195"/>
    </row>
    <row r="22" spans="1:11" ht="30" x14ac:dyDescent="0.25">
      <c r="A22" s="197"/>
      <c r="B22" s="201"/>
      <c r="C22" s="20" t="s">
        <v>285</v>
      </c>
      <c r="D22" s="11" t="s">
        <v>288</v>
      </c>
      <c r="E22" s="11">
        <v>1</v>
      </c>
      <c r="F22" s="11">
        <v>2570000</v>
      </c>
      <c r="G22" s="14">
        <f t="shared" si="1"/>
        <v>2570000</v>
      </c>
      <c r="H22" s="194"/>
      <c r="I22" s="195"/>
      <c r="J22" s="195"/>
    </row>
    <row r="23" spans="1:11" x14ac:dyDescent="0.25">
      <c r="A23" s="198"/>
      <c r="B23" s="202" t="s">
        <v>101</v>
      </c>
      <c r="C23" s="203"/>
      <c r="D23" s="203"/>
      <c r="E23" s="203"/>
      <c r="F23" s="204"/>
      <c r="G23" s="209">
        <f>SUM(G12:G22)</f>
        <v>11440000</v>
      </c>
      <c r="H23" s="194"/>
      <c r="I23" s="195"/>
      <c r="J23" s="195"/>
    </row>
    <row r="24" spans="1:11" x14ac:dyDescent="0.25">
      <c r="A24" s="13"/>
      <c r="B24" s="13"/>
      <c r="C24" s="72"/>
      <c r="D24" s="13"/>
      <c r="E24" s="13"/>
      <c r="F24" s="13"/>
      <c r="G24" s="14"/>
      <c r="H24" s="194"/>
      <c r="I24" s="195"/>
      <c r="J24" s="195"/>
    </row>
    <row r="25" spans="1:11" ht="21.75" customHeight="1" x14ac:dyDescent="0.25">
      <c r="A25" s="71"/>
      <c r="B25" s="71"/>
      <c r="K25" s="71"/>
    </row>
    <row r="66" spans="1:2" ht="19.5" x14ac:dyDescent="0.25">
      <c r="A66" s="71"/>
      <c r="B66" s="71"/>
    </row>
    <row r="105" spans="1:10" x14ac:dyDescent="0.25">
      <c r="A105" s="73" t="s">
        <v>147</v>
      </c>
      <c r="B105" s="73"/>
      <c r="C105" s="73"/>
      <c r="D105" s="73"/>
      <c r="E105" s="73"/>
    </row>
    <row r="106" spans="1:10" x14ac:dyDescent="0.25">
      <c r="A106" s="73" t="s">
        <v>148</v>
      </c>
      <c r="B106" s="73"/>
      <c r="C106" s="73"/>
      <c r="D106" s="73"/>
      <c r="E106" s="73"/>
      <c r="F106" s="192" t="s">
        <v>153</v>
      </c>
      <c r="G106" s="192"/>
      <c r="H106" s="192"/>
      <c r="I106" s="192"/>
      <c r="J106" s="192"/>
    </row>
    <row r="107" spans="1:10" x14ac:dyDescent="0.25">
      <c r="A107" s="73" t="s">
        <v>149</v>
      </c>
      <c r="B107" s="73"/>
      <c r="C107" s="73"/>
      <c r="D107" s="73"/>
      <c r="E107" s="73"/>
      <c r="F107" s="192" t="s">
        <v>154</v>
      </c>
      <c r="G107" s="192"/>
      <c r="H107" s="192"/>
      <c r="I107" s="192"/>
      <c r="J107" s="192"/>
    </row>
    <row r="108" spans="1:10" ht="63" customHeight="1" x14ac:dyDescent="0.25">
      <c r="A108" s="73" t="s">
        <v>150</v>
      </c>
      <c r="B108" s="73"/>
      <c r="C108" s="73"/>
      <c r="D108" s="73"/>
      <c r="E108" s="73"/>
      <c r="F108" s="193" t="s">
        <v>155</v>
      </c>
      <c r="G108" s="193"/>
      <c r="H108" s="193"/>
      <c r="I108" s="193"/>
      <c r="J108" s="193"/>
    </row>
  </sheetData>
  <mergeCells count="9">
    <mergeCell ref="F106:J106"/>
    <mergeCell ref="F107:J107"/>
    <mergeCell ref="F108:J108"/>
    <mergeCell ref="H1:J24"/>
    <mergeCell ref="A2:A11"/>
    <mergeCell ref="B2:B10"/>
    <mergeCell ref="A12:A23"/>
    <mergeCell ref="B12:B22"/>
    <mergeCell ref="B23:F23"/>
  </mergeCells>
  <phoneticPr fontId="4" type="noConversion"/>
  <pageMargins left="0.7" right="0.7" top="0.75" bottom="0.75" header="0.3" footer="0.3"/>
  <pageSetup paperSize="5" orientation="portrait" horizontalDpi="4294967293" vertic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8"/>
  </sheetPr>
  <dimension ref="A1:K8"/>
  <sheetViews>
    <sheetView tabSelected="1" zoomScaleNormal="100" workbookViewId="0">
      <selection activeCell="I1" sqref="I1:I6"/>
    </sheetView>
  </sheetViews>
  <sheetFormatPr baseColWidth="10" defaultRowHeight="15" x14ac:dyDescent="0.25"/>
  <cols>
    <col min="2" max="2" width="26.85546875" customWidth="1"/>
    <col min="5" max="5" width="17.7109375" customWidth="1"/>
    <col min="6" max="7" width="18.7109375" customWidth="1"/>
    <col min="8" max="8" width="13.42578125" bestFit="1" customWidth="1"/>
    <col min="9" max="9" width="74.42578125" customWidth="1"/>
    <col min="10" max="11" width="0" hidden="1" customWidth="1"/>
  </cols>
  <sheetData>
    <row r="1" spans="1:11" ht="30.75" customHeight="1" x14ac:dyDescent="0.25">
      <c r="A1" s="72" t="s">
        <v>151</v>
      </c>
      <c r="B1" s="72" t="s">
        <v>1</v>
      </c>
      <c r="C1" s="72" t="s">
        <v>2</v>
      </c>
      <c r="D1" s="72" t="s">
        <v>3</v>
      </c>
      <c r="E1" s="72" t="s">
        <v>156</v>
      </c>
      <c r="F1" s="72" t="s">
        <v>262</v>
      </c>
      <c r="G1" s="72" t="s">
        <v>25</v>
      </c>
      <c r="H1" s="78" t="s">
        <v>5</v>
      </c>
      <c r="I1" s="210" t="s">
        <v>307</v>
      </c>
    </row>
    <row r="2" spans="1:11" ht="15" customHeight="1" x14ac:dyDescent="0.25">
      <c r="A2" s="22" t="s">
        <v>88</v>
      </c>
      <c r="B2" s="53" t="s">
        <v>85</v>
      </c>
      <c r="C2" s="22" t="s">
        <v>35</v>
      </c>
      <c r="D2" s="22">
        <v>9</v>
      </c>
      <c r="E2" s="28">
        <v>6444912</v>
      </c>
      <c r="F2" s="28">
        <v>250000</v>
      </c>
      <c r="G2" s="28">
        <f>E2+F2</f>
        <v>6694912</v>
      </c>
      <c r="H2" s="23">
        <f>G2*D2</f>
        <v>60254208</v>
      </c>
      <c r="I2" s="210"/>
      <c r="J2">
        <v>5697412</v>
      </c>
      <c r="K2">
        <v>6365148.6864</v>
      </c>
    </row>
    <row r="3" spans="1:11" x14ac:dyDescent="0.25">
      <c r="A3" s="22" t="s">
        <v>113</v>
      </c>
      <c r="B3" s="53" t="s">
        <v>86</v>
      </c>
      <c r="C3" s="22" t="s">
        <v>35</v>
      </c>
      <c r="D3" s="22">
        <v>9</v>
      </c>
      <c r="E3" s="23">
        <v>2209681</v>
      </c>
      <c r="F3" s="23">
        <v>250000</v>
      </c>
      <c r="G3" s="23">
        <f>E3+F3</f>
        <v>2459681</v>
      </c>
      <c r="H3" s="23">
        <f>G3*D3</f>
        <v>22137129</v>
      </c>
      <c r="I3" s="210"/>
      <c r="J3">
        <v>1953396</v>
      </c>
      <c r="K3">
        <v>2182334.0112000001</v>
      </c>
    </row>
    <row r="4" spans="1:11" x14ac:dyDescent="0.25">
      <c r="A4" s="22"/>
      <c r="B4" s="53"/>
      <c r="C4" s="22"/>
      <c r="D4" s="22"/>
      <c r="E4" s="23"/>
      <c r="F4" s="23"/>
      <c r="G4" s="23"/>
      <c r="H4" s="23"/>
      <c r="I4" s="210"/>
      <c r="J4">
        <v>3906793</v>
      </c>
      <c r="K4">
        <v>4364669.1396000003</v>
      </c>
    </row>
    <row r="5" spans="1:11" x14ac:dyDescent="0.25">
      <c r="A5" s="22"/>
      <c r="B5" s="53"/>
      <c r="C5" s="22"/>
      <c r="D5" s="22"/>
      <c r="E5" s="23"/>
      <c r="F5" s="23"/>
      <c r="G5" s="23"/>
      <c r="H5" s="23"/>
      <c r="I5" s="210"/>
      <c r="J5">
        <v>3906793</v>
      </c>
      <c r="K5">
        <v>4364669.1396000003</v>
      </c>
    </row>
    <row r="6" spans="1:11" x14ac:dyDescent="0.25">
      <c r="H6" s="68">
        <f>SUM(H2:H5)</f>
        <v>82391337</v>
      </c>
      <c r="I6" s="210"/>
    </row>
    <row r="8" spans="1:11" x14ac:dyDescent="0.25">
      <c r="I8" s="7"/>
    </row>
  </sheetData>
  <mergeCells count="1">
    <mergeCell ref="I1:I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8"/>
  </sheetPr>
  <dimension ref="A1:I29"/>
  <sheetViews>
    <sheetView workbookViewId="0">
      <selection activeCell="B20" sqref="B20"/>
    </sheetView>
  </sheetViews>
  <sheetFormatPr baseColWidth="10" defaultRowHeight="15" x14ac:dyDescent="0.25"/>
  <cols>
    <col min="1" max="1" width="14.42578125" customWidth="1"/>
    <col min="2" max="2" width="46.140625" customWidth="1"/>
    <col min="3" max="3" width="21" customWidth="1"/>
    <col min="5" max="5" width="14.42578125" customWidth="1"/>
    <col min="6" max="7" width="16.140625" customWidth="1"/>
    <col min="8" max="8" width="12.42578125" bestFit="1" customWidth="1"/>
    <col min="9" max="9" width="108" customWidth="1"/>
  </cols>
  <sheetData>
    <row r="1" spans="1:9" ht="38.25" customHeight="1" x14ac:dyDescent="0.25">
      <c r="A1" s="13" t="s">
        <v>0</v>
      </c>
      <c r="B1" s="13" t="s">
        <v>1</v>
      </c>
      <c r="C1" s="13" t="s">
        <v>2</v>
      </c>
      <c r="D1" s="13" t="s">
        <v>3</v>
      </c>
      <c r="E1" s="72" t="s">
        <v>156</v>
      </c>
      <c r="F1" s="72" t="s">
        <v>262</v>
      </c>
      <c r="G1" s="72" t="s">
        <v>25</v>
      </c>
      <c r="H1" s="14" t="s">
        <v>5</v>
      </c>
      <c r="I1" s="205" t="s">
        <v>256</v>
      </c>
    </row>
    <row r="2" spans="1:9" ht="108.75" customHeight="1" x14ac:dyDescent="0.25">
      <c r="A2" s="11" t="s">
        <v>87</v>
      </c>
      <c r="B2" s="24" t="s">
        <v>255</v>
      </c>
      <c r="C2" s="11" t="s">
        <v>143</v>
      </c>
      <c r="D2" s="21">
        <v>7</v>
      </c>
      <c r="E2" s="15">
        <v>4419364</v>
      </c>
      <c r="F2" s="15">
        <v>250000</v>
      </c>
      <c r="G2" s="15">
        <f>E2+F2</f>
        <v>4669364</v>
      </c>
      <c r="H2" s="58">
        <f>G2*D2</f>
        <v>32685548</v>
      </c>
      <c r="I2" s="205"/>
    </row>
    <row r="3" spans="1:9" ht="19.5" customHeight="1" x14ac:dyDescent="0.25">
      <c r="D3" s="2"/>
      <c r="E3" s="2"/>
      <c r="F3" s="2"/>
      <c r="G3" s="2"/>
    </row>
    <row r="4" spans="1:9" ht="9.75" customHeight="1" x14ac:dyDescent="0.25"/>
    <row r="5" spans="1:9" ht="37.5" customHeight="1" x14ac:dyDescent="0.25">
      <c r="A5" s="206" t="s">
        <v>266</v>
      </c>
      <c r="B5" s="206"/>
      <c r="C5" s="206"/>
    </row>
    <row r="7" spans="1:9" x14ac:dyDescent="0.25">
      <c r="A7" s="118" t="s">
        <v>224</v>
      </c>
      <c r="B7" s="118" t="s">
        <v>225</v>
      </c>
      <c r="C7" s="9" t="s">
        <v>226</v>
      </c>
    </row>
    <row r="8" spans="1:9" ht="15" customHeight="1" x14ac:dyDescent="0.25">
      <c r="A8" s="199" t="s">
        <v>248</v>
      </c>
      <c r="B8" s="117" t="s">
        <v>227</v>
      </c>
      <c r="C8" s="207" t="s">
        <v>257</v>
      </c>
    </row>
    <row r="9" spans="1:9" x14ac:dyDescent="0.25">
      <c r="A9" s="200"/>
      <c r="B9" s="117" t="s">
        <v>228</v>
      </c>
      <c r="C9" s="207"/>
    </row>
    <row r="10" spans="1:9" x14ac:dyDescent="0.25">
      <c r="A10" s="200"/>
      <c r="B10" s="117" t="s">
        <v>229</v>
      </c>
      <c r="C10" s="207"/>
    </row>
    <row r="11" spans="1:9" x14ac:dyDescent="0.25">
      <c r="A11" s="200"/>
      <c r="B11" s="117" t="s">
        <v>230</v>
      </c>
      <c r="C11" s="207"/>
    </row>
    <row r="12" spans="1:9" x14ac:dyDescent="0.25">
      <c r="A12" s="200"/>
      <c r="B12" s="117" t="s">
        <v>231</v>
      </c>
      <c r="C12" s="207"/>
    </row>
    <row r="13" spans="1:9" x14ac:dyDescent="0.25">
      <c r="A13" s="200"/>
      <c r="B13" s="117" t="s">
        <v>232</v>
      </c>
      <c r="C13" s="207"/>
    </row>
    <row r="14" spans="1:9" ht="30" x14ac:dyDescent="0.25">
      <c r="A14" s="200"/>
      <c r="B14" s="117" t="s">
        <v>233</v>
      </c>
      <c r="C14" s="207"/>
    </row>
    <row r="15" spans="1:9" x14ac:dyDescent="0.25">
      <c r="A15" s="200"/>
      <c r="B15" s="117" t="s">
        <v>234</v>
      </c>
      <c r="C15" s="207"/>
    </row>
    <row r="16" spans="1:9" ht="56.25" customHeight="1" x14ac:dyDescent="0.25">
      <c r="A16" s="201"/>
      <c r="B16" s="117" t="s">
        <v>235</v>
      </c>
      <c r="C16" s="207"/>
    </row>
    <row r="17" spans="1:3" ht="75" customHeight="1" x14ac:dyDescent="0.25">
      <c r="A17" s="199" t="s">
        <v>236</v>
      </c>
      <c r="B17" s="112" t="s">
        <v>249</v>
      </c>
      <c r="C17" s="207" t="s">
        <v>258</v>
      </c>
    </row>
    <row r="18" spans="1:3" ht="30" x14ac:dyDescent="0.25">
      <c r="A18" s="200"/>
      <c r="B18" s="117" t="s">
        <v>237</v>
      </c>
      <c r="C18" s="207"/>
    </row>
    <row r="19" spans="1:3" ht="30" x14ac:dyDescent="0.25">
      <c r="A19" s="201"/>
      <c r="B19" s="117" t="s">
        <v>238</v>
      </c>
      <c r="C19" s="207"/>
    </row>
    <row r="20" spans="1:3" ht="41.25" customHeight="1" x14ac:dyDescent="0.25">
      <c r="A20" s="199" t="s">
        <v>239</v>
      </c>
      <c r="B20" s="128" t="s">
        <v>250</v>
      </c>
      <c r="C20" s="207" t="s">
        <v>259</v>
      </c>
    </row>
    <row r="21" spans="1:3" ht="30" x14ac:dyDescent="0.25">
      <c r="A21" s="200"/>
      <c r="B21" s="117" t="s">
        <v>251</v>
      </c>
      <c r="C21" s="207"/>
    </row>
    <row r="22" spans="1:3" ht="30" x14ac:dyDescent="0.25">
      <c r="A22" s="201"/>
      <c r="B22" s="117" t="s">
        <v>252</v>
      </c>
      <c r="C22" s="207"/>
    </row>
    <row r="23" spans="1:3" ht="32.25" customHeight="1" x14ac:dyDescent="0.25">
      <c r="A23" s="199" t="s">
        <v>240</v>
      </c>
      <c r="B23" s="117" t="s">
        <v>241</v>
      </c>
      <c r="C23" s="207" t="s">
        <v>260</v>
      </c>
    </row>
    <row r="24" spans="1:3" x14ac:dyDescent="0.25">
      <c r="A24" s="200"/>
      <c r="B24" s="117" t="s">
        <v>242</v>
      </c>
      <c r="C24" s="207"/>
    </row>
    <row r="25" spans="1:3" x14ac:dyDescent="0.25">
      <c r="A25" s="200"/>
      <c r="B25" s="117" t="s">
        <v>243</v>
      </c>
      <c r="C25" s="207"/>
    </row>
    <row r="26" spans="1:3" x14ac:dyDescent="0.25">
      <c r="A26" s="200"/>
      <c r="B26" s="117" t="s">
        <v>244</v>
      </c>
      <c r="C26" s="207"/>
    </row>
    <row r="27" spans="1:3" x14ac:dyDescent="0.25">
      <c r="A27" s="200"/>
      <c r="B27" s="117" t="s">
        <v>245</v>
      </c>
      <c r="C27" s="207"/>
    </row>
    <row r="28" spans="1:3" ht="42" customHeight="1" x14ac:dyDescent="0.25">
      <c r="A28" s="201"/>
      <c r="B28" s="117" t="s">
        <v>253</v>
      </c>
      <c r="C28" s="207"/>
    </row>
    <row r="29" spans="1:3" ht="45" x14ac:dyDescent="0.25">
      <c r="A29" s="72" t="s">
        <v>246</v>
      </c>
      <c r="B29" s="112" t="s">
        <v>247</v>
      </c>
      <c r="C29" s="91" t="s">
        <v>254</v>
      </c>
    </row>
  </sheetData>
  <mergeCells count="10">
    <mergeCell ref="I1:I2"/>
    <mergeCell ref="A8:A16"/>
    <mergeCell ref="A17:A19"/>
    <mergeCell ref="A20:A22"/>
    <mergeCell ref="A23:A28"/>
    <mergeCell ref="A5:C5"/>
    <mergeCell ref="C8:C16"/>
    <mergeCell ref="C17:C19"/>
    <mergeCell ref="C20:C22"/>
    <mergeCell ref="C23:C2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PresupuestoGeneral</vt:lpstr>
      <vt:lpstr>1.1 Gobernanza</vt:lpstr>
      <vt:lpstr>2.1 PresupuestoParticipativo</vt:lpstr>
      <vt:lpstr>3.1 - 3.2 Meliponicultura</vt:lpstr>
      <vt:lpstr>4.1 Manteni 4.2 Restauración</vt:lpstr>
      <vt:lpstr>5.1 Simposio fauna</vt:lpstr>
      <vt:lpstr>6. Equipo Tecnico</vt:lpstr>
      <vt:lpstr>7. Divulgacion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Luz Veronica Perez Henao</cp:lastModifiedBy>
  <cp:lastPrinted>2022-12-22T20:39:32Z</cp:lastPrinted>
  <dcterms:created xsi:type="dcterms:W3CDTF">2020-04-07T23:04:20Z</dcterms:created>
  <dcterms:modified xsi:type="dcterms:W3CDTF">2023-02-22T21:43:42Z</dcterms:modified>
</cp:coreProperties>
</file>