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A\Desktop\CORNARE 2026\ASOCIACION\POMCAS\19 OCTUBRE\"/>
    </mc:Choice>
  </mc:AlternateContent>
  <bookViews>
    <workbookView xWindow="0" yWindow="0" windowWidth="19140" windowHeight="7125"/>
  </bookViews>
  <sheets>
    <sheet name="PresupuestoGeneral" sheetId="29" r:id="rId1"/>
    <sheet name="1. Vegencia 2026" sheetId="37" r:id="rId2"/>
    <sheet name="1.1" sheetId="36" r:id="rId3"/>
    <sheet name="1.2" sheetId="39" r:id="rId4"/>
    <sheet name="1.3" sheetId="59" r:id="rId5"/>
    <sheet name="1.4" sheetId="57" r:id="rId6"/>
    <sheet name="2. Vegencia 2027" sheetId="38" r:id="rId7"/>
    <sheet name="2.1" sheetId="52" r:id="rId8"/>
    <sheet name="2.2" sheetId="45" r:id="rId9"/>
    <sheet name="2.4" sheetId="56" r:id="rId10"/>
    <sheet name="2.3" sheetId="54" r:id="rId11"/>
    <sheet name="2.5" sheetId="55" r:id="rId12"/>
    <sheet name="2.6" sheetId="50"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7" i="29" l="1"/>
  <c r="L7" i="29"/>
  <c r="M5" i="29"/>
  <c r="K5" i="29"/>
  <c r="M6" i="29"/>
  <c r="G11" i="37"/>
  <c r="K7" i="29"/>
  <c r="K6" i="29"/>
  <c r="J6" i="55"/>
  <c r="I8" i="55"/>
  <c r="F16" i="50"/>
  <c r="D21" i="54"/>
  <c r="D20" i="54"/>
  <c r="E19" i="54" s="1"/>
  <c r="D19" i="54"/>
  <c r="H9" i="36"/>
  <c r="G15" i="29"/>
  <c r="E3" i="29"/>
  <c r="I11" i="59"/>
  <c r="G7" i="37"/>
  <c r="I10" i="54"/>
  <c r="J10" i="54"/>
  <c r="S27" i="54"/>
  <c r="E23" i="45"/>
  <c r="E22" i="45"/>
  <c r="E21" i="45"/>
  <c r="F21" i="45" s="1"/>
  <c r="E22" i="55"/>
  <c r="E21" i="55"/>
  <c r="F20" i="55"/>
  <c r="E20" i="55"/>
  <c r="I6" i="36"/>
  <c r="F7" i="37"/>
  <c r="D3" i="29" s="1"/>
  <c r="S19" i="50" l="1"/>
  <c r="S23" i="50"/>
  <c r="S18" i="50"/>
  <c r="R23" i="50"/>
  <c r="R22" i="50"/>
  <c r="S22" i="50" s="1"/>
  <c r="R21" i="50"/>
  <c r="S21" i="50" s="1"/>
  <c r="R20" i="50"/>
  <c r="S20" i="50" s="1"/>
  <c r="R19" i="50"/>
  <c r="R18" i="50"/>
  <c r="R16" i="57"/>
  <c r="P28" i="59"/>
  <c r="S22" i="39"/>
  <c r="S21" i="39"/>
  <c r="B4" i="29"/>
  <c r="S20" i="39"/>
  <c r="H5" i="29"/>
  <c r="H7" i="29" s="1"/>
  <c r="D10" i="29"/>
  <c r="D11" i="29"/>
  <c r="D12" i="29"/>
  <c r="D13" i="29"/>
  <c r="D14" i="29"/>
  <c r="D9" i="29"/>
  <c r="C10" i="29"/>
  <c r="C11" i="29"/>
  <c r="C12" i="29"/>
  <c r="C13" i="29"/>
  <c r="C14" i="29"/>
  <c r="C4" i="29"/>
  <c r="C5" i="29"/>
  <c r="C6" i="29"/>
  <c r="C3" i="29"/>
  <c r="J17" i="50"/>
  <c r="I7" i="50" s="1"/>
  <c r="J7" i="50" s="1"/>
  <c r="E18" i="50"/>
  <c r="E17" i="50"/>
  <c r="E16" i="50"/>
  <c r="S25" i="55"/>
  <c r="T25" i="55" s="1"/>
  <c r="S24" i="55"/>
  <c r="T24" i="55" s="1"/>
  <c r="S23" i="55"/>
  <c r="T23" i="55" s="1"/>
  <c r="S22" i="55"/>
  <c r="T22" i="55" s="1"/>
  <c r="S21" i="55"/>
  <c r="T21" i="55" s="1"/>
  <c r="J21" i="55"/>
  <c r="H7" i="55" s="1"/>
  <c r="I7" i="55" s="1"/>
  <c r="H6" i="55"/>
  <c r="I6" i="55" s="1"/>
  <c r="S20" i="55"/>
  <c r="T20" i="55" s="1"/>
  <c r="AB22" i="54"/>
  <c r="AB21" i="54"/>
  <c r="Q22" i="54"/>
  <c r="Q23" i="54"/>
  <c r="Q24" i="54"/>
  <c r="R24" i="54" s="1"/>
  <c r="S24" i="54" s="1"/>
  <c r="Q25" i="54"/>
  <c r="Q26" i="54"/>
  <c r="R26" i="54" s="1"/>
  <c r="Q21" i="54"/>
  <c r="R21" i="54" s="1"/>
  <c r="S21" i="54" s="1"/>
  <c r="O33" i="54"/>
  <c r="O34" i="54"/>
  <c r="O35" i="54"/>
  <c r="I20" i="54"/>
  <c r="I7" i="54" s="1"/>
  <c r="J7" i="54" s="1"/>
  <c r="R25" i="54"/>
  <c r="S25" i="54" s="1"/>
  <c r="R23" i="54"/>
  <c r="S23" i="54" s="1"/>
  <c r="R22" i="54"/>
  <c r="S22" i="54" s="1"/>
  <c r="J22" i="45"/>
  <c r="K8" i="45" s="1"/>
  <c r="L8" i="45" s="1"/>
  <c r="G7" i="52"/>
  <c r="I6" i="57"/>
  <c r="R21" i="57"/>
  <c r="R20" i="57"/>
  <c r="R19" i="57"/>
  <c r="R22" i="57" s="1"/>
  <c r="R18" i="57"/>
  <c r="R17" i="57"/>
  <c r="E16" i="57"/>
  <c r="E15" i="57"/>
  <c r="E14" i="57"/>
  <c r="Y23" i="59"/>
  <c r="Z23" i="59" s="1"/>
  <c r="Y22" i="59"/>
  <c r="Z22" i="59" s="1"/>
  <c r="Z24" i="59" s="1"/>
  <c r="I10" i="59" s="1"/>
  <c r="J10" i="59" s="1"/>
  <c r="I8" i="59"/>
  <c r="J8" i="59" s="1"/>
  <c r="Q22" i="59"/>
  <c r="D22" i="59"/>
  <c r="D21" i="59"/>
  <c r="D20" i="59"/>
  <c r="S22" i="45"/>
  <c r="T22" i="45" s="1"/>
  <c r="S23" i="45"/>
  <c r="T23" i="45" s="1"/>
  <c r="S24" i="45"/>
  <c r="T24" i="45" s="1"/>
  <c r="S25" i="45"/>
  <c r="T25" i="45" s="1"/>
  <c r="S26" i="45"/>
  <c r="T26" i="45" s="1"/>
  <c r="S21" i="45"/>
  <c r="T21" i="45" s="1"/>
  <c r="S23" i="39"/>
  <c r="S24" i="39"/>
  <c r="S26" i="39" s="1"/>
  <c r="S25" i="39"/>
  <c r="E23" i="39"/>
  <c r="I7" i="52"/>
  <c r="I8" i="52"/>
  <c r="G9" i="52"/>
  <c r="I9" i="52" s="1"/>
  <c r="G8" i="52"/>
  <c r="G6" i="52"/>
  <c r="I6" i="52" s="1"/>
  <c r="H8" i="36"/>
  <c r="F6" i="36"/>
  <c r="H6" i="36" s="1"/>
  <c r="F7" i="36"/>
  <c r="H7" i="36" s="1"/>
  <c r="P33" i="54" l="1"/>
  <c r="Q33" i="54" s="1"/>
  <c r="I5" i="54" s="1"/>
  <c r="J6" i="52"/>
  <c r="E20" i="59"/>
  <c r="I8" i="57"/>
  <c r="J8" i="57" s="1"/>
  <c r="J8" i="39"/>
  <c r="K8" i="39" s="1"/>
  <c r="K7" i="45"/>
  <c r="L7" i="45" s="1"/>
  <c r="I10" i="52"/>
  <c r="D6" i="38" s="1"/>
  <c r="F14" i="57"/>
  <c r="I6" i="50"/>
  <c r="J6" i="50" s="1"/>
  <c r="S24" i="50"/>
  <c r="I9" i="50" s="1"/>
  <c r="J9" i="50" s="1"/>
  <c r="T26" i="55"/>
  <c r="H8" i="55" s="1"/>
  <c r="J9" i="55" s="1"/>
  <c r="I9" i="55"/>
  <c r="D10" i="38" s="1"/>
  <c r="E13" i="29" s="1"/>
  <c r="R27" i="54"/>
  <c r="J5" i="54"/>
  <c r="S26" i="54"/>
  <c r="T27" i="45"/>
  <c r="K9" i="45" s="1"/>
  <c r="L9" i="45" s="1"/>
  <c r="O36" i="59"/>
  <c r="O35" i="59"/>
  <c r="O34" i="59"/>
  <c r="I9" i="59" l="1"/>
  <c r="J9" i="59" s="1"/>
  <c r="I7" i="59"/>
  <c r="J7" i="59" s="1"/>
  <c r="I7" i="57"/>
  <c r="I5" i="57"/>
  <c r="J5" i="57" s="1"/>
  <c r="I8" i="54"/>
  <c r="J8" i="54" s="1"/>
  <c r="I6" i="54"/>
  <c r="J6" i="54" s="1"/>
  <c r="G6" i="38"/>
  <c r="F9" i="29" s="1"/>
  <c r="E9" i="29"/>
  <c r="I8" i="50"/>
  <c r="J8" i="50" s="1"/>
  <c r="K6" i="50" s="1"/>
  <c r="J10" i="50"/>
  <c r="AB23" i="54"/>
  <c r="I9" i="54" s="1"/>
  <c r="P34" i="59"/>
  <c r="I6" i="59" s="1"/>
  <c r="J6" i="59" s="1"/>
  <c r="Q27" i="59"/>
  <c r="Q26" i="59"/>
  <c r="Q25" i="59"/>
  <c r="Q24" i="59"/>
  <c r="Q23" i="59"/>
  <c r="X24" i="59"/>
  <c r="Q28" i="59" l="1"/>
  <c r="K10" i="50"/>
  <c r="D11" i="38"/>
  <c r="J9" i="54"/>
  <c r="K5" i="54" s="1"/>
  <c r="K11" i="54" s="1"/>
  <c r="D8" i="38" s="1"/>
  <c r="E11" i="29" s="1"/>
  <c r="Y24" i="59"/>
  <c r="E14" i="29" l="1"/>
  <c r="G11" i="38"/>
  <c r="J11" i="59"/>
  <c r="K6" i="59" l="1"/>
  <c r="K12" i="59" s="1"/>
  <c r="D9" i="37" s="1"/>
  <c r="E5" i="29" s="1"/>
  <c r="L3" i="36"/>
  <c r="A10" i="29"/>
  <c r="B10" i="29"/>
  <c r="A11" i="29"/>
  <c r="B11" i="29"/>
  <c r="A12" i="29"/>
  <c r="B12" i="29"/>
  <c r="A13" i="29"/>
  <c r="B13" i="29"/>
  <c r="A14" i="29"/>
  <c r="B14" i="29"/>
  <c r="B9" i="29"/>
  <c r="A9" i="29"/>
  <c r="A4" i="29"/>
  <c r="D4" i="29"/>
  <c r="A5" i="29"/>
  <c r="B5" i="29"/>
  <c r="D5" i="29"/>
  <c r="A6" i="29"/>
  <c r="B6" i="29"/>
  <c r="D6" i="29"/>
  <c r="B3" i="29"/>
  <c r="A3" i="29"/>
  <c r="J10" i="45"/>
  <c r="J6" i="57"/>
  <c r="K7" i="39"/>
  <c r="E22" i="39"/>
  <c r="E21" i="39"/>
  <c r="H10" i="36" l="1"/>
  <c r="J7" i="57"/>
  <c r="K5" i="57" s="1"/>
  <c r="F3" i="29" l="1"/>
  <c r="G3" i="29" s="1"/>
  <c r="J9" i="57"/>
  <c r="K9" i="57" l="1"/>
  <c r="D10" i="37"/>
  <c r="E6" i="29" s="1"/>
  <c r="D9" i="38" l="1"/>
  <c r="E12" i="29" s="1"/>
  <c r="G9" i="38" l="1"/>
  <c r="F12" i="29" s="1"/>
  <c r="M7" i="45"/>
  <c r="M10" i="45" l="1"/>
  <c r="L10" i="45"/>
  <c r="D7" i="38" s="1"/>
  <c r="E10" i="29" s="1"/>
  <c r="L9" i="39" l="1"/>
  <c r="I6" i="56" l="1"/>
  <c r="I7" i="56" s="1"/>
  <c r="F21" i="39"/>
  <c r="J6" i="39" l="1"/>
  <c r="K6" i="39" s="1"/>
  <c r="M6" i="39" s="1"/>
  <c r="M9" i="39" l="1"/>
  <c r="K9" i="39"/>
  <c r="D8" i="37" s="1"/>
  <c r="E4" i="29" s="1"/>
  <c r="G7" i="38"/>
  <c r="F10" i="29" s="1"/>
  <c r="G8" i="37" l="1"/>
  <c r="G10" i="38"/>
  <c r="F13" i="29" s="1"/>
  <c r="G9" i="37"/>
  <c r="F5" i="29" s="1"/>
  <c r="G5" i="29" s="1"/>
  <c r="F4" i="29" l="1"/>
  <c r="G4" i="29" s="1"/>
  <c r="G8" i="38"/>
  <c r="F11" i="29" s="1"/>
  <c r="F14" i="29"/>
  <c r="F15" i="29" l="1"/>
  <c r="F16" i="29" s="1"/>
  <c r="G12" i="38"/>
  <c r="G10" i="37" l="1"/>
  <c r="F6" i="29" s="1"/>
  <c r="G6" i="29" l="1"/>
  <c r="G7" i="29" s="1"/>
  <c r="F7" i="29" l="1"/>
  <c r="L5" i="29"/>
  <c r="H15" i="29"/>
  <c r="L6" i="29" s="1"/>
  <c r="H16" i="29" l="1"/>
  <c r="N6" i="29" l="1"/>
  <c r="N5" i="29" l="1"/>
</calcChain>
</file>

<file path=xl/comments1.xml><?xml version="1.0" encoding="utf-8"?>
<comments xmlns="http://schemas.openxmlformats.org/spreadsheetml/2006/main">
  <authors>
    <author>Stiven Barrientos Gomez</author>
  </authors>
  <commentList>
    <comment ref="E20" authorId="0" shapeId="0">
      <text>
        <r>
          <rPr>
            <b/>
            <sz val="9"/>
            <color indexed="81"/>
            <rFont val="Tahoma"/>
            <family val="2"/>
          </rPr>
          <t xml:space="preserve">Para los contratos de referencia de 2023 se multiplicara por el IPC DE 2026 5,58% </t>
        </r>
      </text>
    </comment>
    <comment ref="J21" authorId="0" shapeId="0">
      <text>
        <r>
          <rPr>
            <b/>
            <sz val="9"/>
            <color indexed="81"/>
            <rFont val="Tahoma"/>
            <family val="2"/>
          </rPr>
          <t xml:space="preserve">Para los contratos de referencia de 2023 se multiplicara por el IPC DE 2026 5,58% </t>
        </r>
      </text>
    </comment>
  </commentList>
</comments>
</file>

<file path=xl/comments2.xml><?xml version="1.0" encoding="utf-8"?>
<comments xmlns="http://schemas.openxmlformats.org/spreadsheetml/2006/main">
  <authors>
    <author>Stiven Barrientos Gomez</author>
  </authors>
  <commentList>
    <comment ref="D19" authorId="0" shapeId="0">
      <text>
        <r>
          <rPr>
            <b/>
            <sz val="9"/>
            <color indexed="81"/>
            <rFont val="Tahoma"/>
            <family val="2"/>
          </rPr>
          <t xml:space="preserve">Para los contratos de referencia de 2023 se multiplicara por el IPC DE 2026 5,58% </t>
        </r>
      </text>
    </comment>
    <comment ref="I20" authorId="0" shapeId="0">
      <text>
        <r>
          <rPr>
            <b/>
            <sz val="9"/>
            <color indexed="81"/>
            <rFont val="Tahoma"/>
            <family val="2"/>
          </rPr>
          <t xml:space="preserve">Para los contratos de referencia de 2023 se multiplicara por el IPC DE 2026 5,58% </t>
        </r>
      </text>
    </comment>
  </commentList>
</comments>
</file>

<file path=xl/comments3.xml><?xml version="1.0" encoding="utf-8"?>
<comments xmlns="http://schemas.openxmlformats.org/spreadsheetml/2006/main">
  <authors>
    <author>Stiven Barrientos Gomez</author>
  </authors>
  <commentList>
    <comment ref="E13" authorId="0" shapeId="0">
      <text>
        <r>
          <rPr>
            <b/>
            <sz val="9"/>
            <color indexed="81"/>
            <rFont val="Tahoma"/>
            <family val="2"/>
          </rPr>
          <t xml:space="preserve">Para los contratos de referencia de 2023 se multiplicara por el IPC DE 2026 5,58% </t>
        </r>
      </text>
    </comment>
  </commentList>
</comments>
</file>

<file path=xl/comments4.xml><?xml version="1.0" encoding="utf-8"?>
<comments xmlns="http://schemas.openxmlformats.org/spreadsheetml/2006/main">
  <authors>
    <author>Stiven Barrientos Gomez</author>
  </authors>
  <commentList>
    <comment ref="E20" authorId="0" shapeId="0">
      <text>
        <r>
          <rPr>
            <b/>
            <sz val="9"/>
            <color indexed="81"/>
            <rFont val="Tahoma"/>
            <family val="2"/>
          </rPr>
          <t xml:space="preserve">Para los contratos de referencia de 2023 se multiplicara por el IPC DE 2026 5,58% </t>
        </r>
      </text>
    </comment>
    <comment ref="J21" authorId="0" shapeId="0">
      <text>
        <r>
          <rPr>
            <b/>
            <sz val="9"/>
            <color indexed="81"/>
            <rFont val="Tahoma"/>
            <family val="2"/>
          </rPr>
          <t xml:space="preserve">Para los contratos de referencia de 2025 se multiplicara por el IPC DE 2027 DEL 6,03% </t>
        </r>
      </text>
    </comment>
  </commentList>
</comments>
</file>

<file path=xl/comments5.xml><?xml version="1.0" encoding="utf-8"?>
<comments xmlns="http://schemas.openxmlformats.org/spreadsheetml/2006/main">
  <authors>
    <author>Stiven Barrientos Gomez</author>
  </authors>
  <commentList>
    <comment ref="D18" authorId="0" shapeId="0">
      <text>
        <r>
          <rPr>
            <b/>
            <sz val="9"/>
            <color indexed="81"/>
            <rFont val="Tahoma"/>
            <family val="2"/>
          </rPr>
          <t xml:space="preserve">Para los contratos de referencia de 2023 se multiplicara por el IPC DE 2026 5,58% </t>
        </r>
      </text>
    </comment>
  </commentList>
</comments>
</file>

<file path=xl/comments6.xml><?xml version="1.0" encoding="utf-8"?>
<comments xmlns="http://schemas.openxmlformats.org/spreadsheetml/2006/main">
  <authors>
    <author>Stiven Barrientos Gomez</author>
  </authors>
  <commentList>
    <comment ref="E19" authorId="0" shapeId="0">
      <text>
        <r>
          <rPr>
            <b/>
            <sz val="9"/>
            <color indexed="81"/>
            <rFont val="Tahoma"/>
            <family val="2"/>
          </rPr>
          <t xml:space="preserve">Para los contratos de referencia de 2023 se multiplicara por el IPC DE 2026 5,58% </t>
        </r>
      </text>
    </comment>
    <comment ref="J20" authorId="0" shapeId="0">
      <text>
        <r>
          <rPr>
            <b/>
            <sz val="9"/>
            <color indexed="81"/>
            <rFont val="Tahoma"/>
            <family val="2"/>
          </rPr>
          <t xml:space="preserve">Para los contratos de referencia de 2025 se multiplicara por el IPC DE 2027 DEL 6,03% </t>
        </r>
      </text>
    </comment>
  </commentList>
</comments>
</file>

<file path=xl/comments7.xml><?xml version="1.0" encoding="utf-8"?>
<comments xmlns="http://schemas.openxmlformats.org/spreadsheetml/2006/main">
  <authors>
    <author>Stiven Barrientos Gomez</author>
  </authors>
  <commentList>
    <comment ref="E15" authorId="0" shapeId="0">
      <text>
        <r>
          <rPr>
            <b/>
            <sz val="9"/>
            <color indexed="81"/>
            <rFont val="Tahoma"/>
            <family val="2"/>
          </rPr>
          <t xml:space="preserve">Para los contratos de referencia de 2023 se multiplicara por el IPC DE 2026 5,58% </t>
        </r>
      </text>
    </comment>
    <comment ref="J16" authorId="0" shapeId="0">
      <text>
        <r>
          <rPr>
            <b/>
            <sz val="9"/>
            <color indexed="81"/>
            <rFont val="Tahoma"/>
            <family val="2"/>
          </rPr>
          <t xml:space="preserve">Para los contratos de referencia de 2023 se multiplicara por el IPC DE 2026 5,58% </t>
        </r>
      </text>
    </comment>
  </commentList>
</comments>
</file>

<file path=xl/sharedStrings.xml><?xml version="1.0" encoding="utf-8"?>
<sst xmlns="http://schemas.openxmlformats.org/spreadsheetml/2006/main" count="695" uniqueCount="221">
  <si>
    <t>ÍTEM</t>
  </si>
  <si>
    <t>Actividades a Desarrollar</t>
  </si>
  <si>
    <t>Valor Unitario</t>
  </si>
  <si>
    <t>Unidad</t>
  </si>
  <si>
    <t>Cantidad</t>
  </si>
  <si>
    <t>1.1</t>
  </si>
  <si>
    <t>Meses</t>
  </si>
  <si>
    <t>1.2</t>
  </si>
  <si>
    <t xml:space="preserve">Sesión </t>
  </si>
  <si>
    <t>1.3</t>
  </si>
  <si>
    <t xml:space="preserve">Realizar un Encuentro Regional de Consejeros de Cuenca </t>
  </si>
  <si>
    <t>1.4</t>
  </si>
  <si>
    <t xml:space="preserve">Total </t>
  </si>
  <si>
    <t>Realizar un Encuentro Regional de Consejeros de Cuenca</t>
  </si>
  <si>
    <t>Recorrido</t>
  </si>
  <si>
    <t>Gran Total</t>
  </si>
  <si>
    <t>Ítem</t>
  </si>
  <si>
    <t>Descripción</t>
  </si>
  <si>
    <t xml:space="preserve">Unidad </t>
  </si>
  <si>
    <t xml:space="preserve">Cantidad </t>
  </si>
  <si>
    <t>Cantidad Global</t>
  </si>
  <si>
    <t>SubT Actividad</t>
  </si>
  <si>
    <t>TOTAL</t>
  </si>
  <si>
    <t>Mes</t>
  </si>
  <si>
    <t>Refrigerio</t>
  </si>
  <si>
    <t>Almuerzo</t>
  </si>
  <si>
    <t>Recinto</t>
  </si>
  <si>
    <t>Conferencia</t>
  </si>
  <si>
    <t>Refrigerio tarde</t>
  </si>
  <si>
    <t xml:space="preserve">Actividad </t>
  </si>
  <si>
    <t>Valor Total</t>
  </si>
  <si>
    <r>
      <t>Ejecutar seis (6) iniciativas de los Consejos de Cuenca que impacten  cada uno de los POMCA,  (5 liderados po</t>
    </r>
    <r>
      <rPr>
        <i/>
        <sz val="12"/>
        <rFont val="Arial"/>
        <family val="2"/>
      </rPr>
      <t>r</t>
    </r>
    <r>
      <rPr>
        <sz val="12"/>
        <rFont val="Arial"/>
        <family val="2"/>
      </rPr>
      <t xml:space="preserve"> Cornare y 1 liderado por otra CAR) de acuerdo a los lineamientos definidos.</t>
    </r>
  </si>
  <si>
    <t xml:space="preserve">Reconocimiento de la áreas estratégicas de la cuenca por parte de los Consejeros de Cuenca  (5 liderados por Cornare y 1 liderado por otra CAR), con el objetivo de que conozcan el territorio de la cuenca a la que pertenecen y realicen una actividad especifica dentro de la misma, ya sea una jornada de siembra o de limpieza de microcuenca. </t>
  </si>
  <si>
    <t>Ejecutar seis (6) iniciativas de los Consejos de Cuenca que impacten  cada uno de los POMCA,  (5 liderados por Cornare y 1 liderado por otra CAR) de acuerdo a los lineamientos definidos.</t>
  </si>
  <si>
    <t>2.1</t>
  </si>
  <si>
    <t>2.2</t>
  </si>
  <si>
    <t>2.3</t>
  </si>
  <si>
    <t>2.4</t>
  </si>
  <si>
    <t>2.5</t>
  </si>
  <si>
    <t>2.6</t>
  </si>
  <si>
    <t>Detalle</t>
  </si>
  <si>
    <t>Taller</t>
  </si>
  <si>
    <t>Valor de referencia</t>
  </si>
  <si>
    <t>Realización de taller de capacitación en ecosistemas de datos</t>
  </si>
  <si>
    <t>Taller demostrativo para la interacción con el  Ecosistema de Datos para el seguimiento a la ejecución de los POMCA, enfocado en su manejo y divulgación.</t>
  </si>
  <si>
    <t>Productos</t>
  </si>
  <si>
    <t>Fortalecimiento a los Consejos de Cuenca, en el marco de la implementación de los POMCAS a través del acompañamientos profesional y asesoría académica para el desempeño de las funciones definidas por la norma</t>
  </si>
  <si>
    <t>Producto</t>
  </si>
  <si>
    <t>Documento con las transferencias y asesorias en temas de gobernanza del agua y evaluación del proceso participativo</t>
  </si>
  <si>
    <t>Inicitivas</t>
  </si>
  <si>
    <t>Convenio 218-2024</t>
  </si>
  <si>
    <t>1.2 Consolidar el proceso Gobernanza Ambienta, a través de dos sesiones para seis Consejos de Cuencas (5 liderados por Cornare y 1 liderado por otra CAR, en comisión conjunta)</t>
  </si>
  <si>
    <t xml:space="preserve">Fortalecimiento a los Consejos de Cuenca, en el marco de la implementación de los POMCAS a través del acompañamientos profesional y asesoría académica para el desempeño de las funciones definidas por la norma </t>
  </si>
  <si>
    <t>1.1 Fortalecimiento a los Consejos de Cuenca, en el marco de la implementación de los POMCAS a través del acompañamientos profesional y asesoría académica para el desempeño de las funciones definidas por la norma</t>
  </si>
  <si>
    <t>2.6 Ejecutar seis (6) iniciativas de los Consejos de Cuenca que impacten  cada uno de los POMCA,  (5 liderados por Cornare y 1 liderado por otra CAR) de acuerdo a los lineamientos definidos.</t>
  </si>
  <si>
    <t>Convenio 128-2024</t>
  </si>
  <si>
    <t>Convenio 229-2023</t>
  </si>
  <si>
    <t>Convenio 443-2023</t>
  </si>
  <si>
    <t>Almuerzos</t>
  </si>
  <si>
    <t>Contrato de referencia</t>
  </si>
  <si>
    <t>Valor de referenca</t>
  </si>
  <si>
    <t>Promedio</t>
  </si>
  <si>
    <t>229-2023</t>
  </si>
  <si>
    <t>443-2023</t>
  </si>
  <si>
    <t>128-2024</t>
  </si>
  <si>
    <t>Refrigerios</t>
  </si>
  <si>
    <t>valor Sesion</t>
  </si>
  <si>
    <t xml:space="preserve">Conferencista con experiencia en tematicas de gobernanza del agua: la conferencia debe estar encaminadas hacia los desafíos regionales en la gestión del agua a nivel de cuencas hidrográficas. A través de un enfoque participativo, que aporte a la discución de la importancia de los Planes de Ordenación y Manejo de Cuencas (POMCA), destacando las lecciones aprendidas de los Consejos de cuenca de la región. </t>
  </si>
  <si>
    <t>Refrigerio Mañana</t>
  </si>
  <si>
    <t>Transporte</t>
  </si>
  <si>
    <t>Sub total</t>
  </si>
  <si>
    <t>Sesiones</t>
  </si>
  <si>
    <t>Trasporte</t>
  </si>
  <si>
    <t>Valo total por actividad</t>
  </si>
  <si>
    <t>Informe consolidación y cartografía asociada a las iniciativas elegidas de acuerdo al documento de Lineamientos iniciativas comunitarias - Consejos de Cuenca</t>
  </si>
  <si>
    <t>Unidad Global</t>
  </si>
  <si>
    <t>Sesión</t>
  </si>
  <si>
    <t>Valor de referenca a 2024</t>
  </si>
  <si>
    <r>
      <t>Un</t>
    </r>
    <r>
      <rPr>
        <b/>
        <sz val="12"/>
        <color theme="1"/>
        <rFont val="Arial"/>
        <family val="2"/>
      </rPr>
      <t xml:space="preserve"> (1) </t>
    </r>
    <r>
      <rPr>
        <sz val="12"/>
        <color theme="1"/>
        <rFont val="Arial"/>
        <family val="2"/>
      </rPr>
      <t>Documento Relatoría con las intervenciones de cada uno de los Consejos de Cuenca, que  recopile las conclusiones de cada uno de los momentos del encuentro regional, y se logre visibilizar las lecciones aprendidas, logros y retos en el desempeño de las funciones del Consejo de Cuenca</t>
    </r>
  </si>
  <si>
    <t>Valor a 2025</t>
  </si>
  <si>
    <t>Iniciativa</t>
  </si>
  <si>
    <t>Sesión 1  fortalecimiento de 6 consejos de cuenca
 -Seguimiento al plan de trabajo y la formulación de proyectos
-Presentación, discusión y formulación de propuestas para iniciativas del ítem 1.5</t>
  </si>
  <si>
    <t xml:space="preserve">El Encuentro Regional de Consejeros de Cuenca, se desarrollará en tres momentos clave para fomentar la colaboración y el aprendizaje entre los participantes. En el 
*Momento 1, se llevará a cabo un conversatorio donde consejeros y funcionarios de Cornare intercambiarán perspectivas y experiencias sobre la gestión del agua y los retos actuales. En el 
*Momento 2, se revisarán y discutirán las lecciones aprendidas de los informes de seguimiento a los Planes de Ordenación y Manejo de Cuencas (POMCA) en la jurisdicción, identificando áreas de mejora y buenas prácticas.
*Momento 3, consistirá en una ponencia sobre un tema relevante y prioritario elegido por los consejeros, abordando aspectos críticos para la gestión efectiva de las cuencas. Este encuentro busca fortalecer la cooperación y optimizar la gestión del recurso hídrico en la región.
El encuentro contara con la participación de 20 personas de cada uno de los 6 consejos de cuenca para un total de 120 personas </t>
  </si>
  <si>
    <t>Recinto Quirama</t>
  </si>
  <si>
    <t>Corporación Club El Santuario</t>
  </si>
  <si>
    <t>Lugar</t>
  </si>
  <si>
    <t>Se realizó cotización telefónica con el Centro de Convenciones Recinto Quirama de Comfenalco Antioquia y con Corporación Club El Santuario, los cuales son establecimientos que cumplen con las especificaciones técnicas</t>
  </si>
  <si>
    <t>Valores cotizados recinto en 2024</t>
  </si>
  <si>
    <t>Valores cotizados recinto en 2025</t>
  </si>
  <si>
    <t>Consolidar el proceso Gobernanza Ambiental, a través de cinco sesiones para cada uno de los seis Consejos de Cuencas (5 liderados por Cornare y 1 liderado por otra CAR, en comisión conjunta)</t>
  </si>
  <si>
    <t>Valor proyectado, se ajustará con propuesta por parte del ESAL</t>
  </si>
  <si>
    <t>Salario fijado para profesionales especializados (P.E) para Cornare 2026</t>
  </si>
  <si>
    <t>Valor a 2026</t>
  </si>
  <si>
    <t>Sesion</t>
  </si>
  <si>
    <t>Total</t>
  </si>
  <si>
    <t>Valores cotizados recinto en 2026</t>
  </si>
  <si>
    <t xml:space="preserve">1.3 Realizar un Encuentro Regional de Consejeros de Cuenca </t>
  </si>
  <si>
    <t>2.1 Fortalecimiento a los Consejos de Cuenca, en el marco de la implementación de los POMCAS a través del acompañamientos profesional y asesoría académica para el desempeño de las funciones definidas por la norma</t>
  </si>
  <si>
    <t>2.2 Consolidar el proceso Gobernanza Ambienta, a través de tres sesiones para seis Consejos de Cuencas (5 liderados por Cornare y 1 liderado por otra CAR, en comisión conjunta)</t>
  </si>
  <si>
    <t xml:space="preserve">2.3 Realizar un Encuentro Regional de Consejeros de Cuenca </t>
  </si>
  <si>
    <t>VIGENCIA 2027</t>
  </si>
  <si>
    <t>Total  2026</t>
  </si>
  <si>
    <t>VIGENCIA 2026</t>
  </si>
  <si>
    <t>Valor a 2027</t>
  </si>
  <si>
    <t>Aporte Cornare</t>
  </si>
  <si>
    <t>Aporte ESAL</t>
  </si>
  <si>
    <t>APORTANTES</t>
  </si>
  <si>
    <t>ESAL</t>
  </si>
  <si>
    <t xml:space="preserve"> Cornare</t>
  </si>
  <si>
    <t>Resumen ejecución para la vigencia 2026</t>
  </si>
  <si>
    <t>Total  2027</t>
  </si>
  <si>
    <t>Resumen ejecución para la vigencia 2027</t>
  </si>
  <si>
    <t>Coordinación
Perfil profesional:Profesional en sociología, con experiencia en coordinación, gestión de proyectos y articulación de equipos interdisciplinarios, preferiblemente con experiencia en procesos de participación comunitaria, gobernanza ambiental y acompañamiento a organizaciones sociales y Consejos de Cuenca.
Dedicación: 50%.
Actividades a desarrollar: Coordinar técnica y administrativamente las actividades previstas para el fortalecimiento y acompañamiento de los seis (6) Consejos de Cuenca liderados por CORNARE.
Realizar seguimiento al cumplimiento del plan de trabajo, cronograma, productos y compromisos establecidos para el desarrollo del convenio.
Articular y orientar el trabajo del equipo profesional y de apoyo, procurando una adecuada coordinación de las actividades de acompañamiento, asesoría y fortalecimiento de los Consejos de Cuenca.
Coordinar la programación y desarrollo de las sesiones, espacios de trabajo, asesorías y demás actividades contempladas en el convenio.
Hacer seguimiento a los compromisos adquiridos con los Consejos de Cuenca y promover las acciones necesarias para su cumplimiento.
Revisar y validar los documentos, informes, actas, productos y demás soportes generados durante la ejecución de las actividades.
Facilitar la articulación entre el equipo interdisciplinario  y los representantes de los Consejos de Cuenca.
Identificar oportunamente situaciones que puedan afectar el desarrollo de las actividades y proponer acciones de mejora o alternativas de solución.
Coordinar el proceso de cierre de la ejecución de las actividades de los Consejos de Cuenca, promoviendo la consolidación de los resultados, aprendizajes, retos y recomendaciones para los nuevos Consejos.
Apoyar la elaboración y consolidación de los informes técnicos y administrativos requeridos en el marco del convenio.</t>
  </si>
  <si>
    <t>%</t>
  </si>
  <si>
    <t>Convenio 816-2025</t>
  </si>
  <si>
    <t>Costeo preliminar por cuenca</t>
  </si>
  <si>
    <t>Cuenca</t>
  </si>
  <si>
    <t>Municipio de mayor referencia</t>
  </si>
  <si>
    <t>Ruta de transporte considerada</t>
  </si>
  <si>
    <t>Valor ida</t>
  </si>
  <si>
    <t>Costo transporte / visita</t>
  </si>
  <si>
    <t>Río Negro</t>
  </si>
  <si>
    <t>El Peñol</t>
  </si>
  <si>
    <t>El Retiro → Medellín → El Peñol</t>
  </si>
  <si>
    <t>Samaná Sur</t>
  </si>
  <si>
    <t>Nariño</t>
  </si>
  <si>
    <t>Samaná → Nariño</t>
  </si>
  <si>
    <t>Samaná Norte</t>
  </si>
  <si>
    <t>San Luis</t>
  </si>
  <si>
    <t>San Luis → Medellín / conexión → municipio de referencia</t>
  </si>
  <si>
    <t>Río Nare</t>
  </si>
  <si>
    <t>Caracolí</t>
  </si>
  <si>
    <t>Caracolí → conexión Medellín → San Rafael</t>
  </si>
  <si>
    <t>Río Arma</t>
  </si>
  <si>
    <t>Pensilvania</t>
  </si>
  <si>
    <t>Aguadas → Manizales → Pensilvania</t>
  </si>
  <si>
    <t>Cocorná y directos al Magdalena Medio</t>
  </si>
  <si>
    <t>Puerto Triunfo</t>
  </si>
  <si>
    <t>Sonsón → Medellín → Puerto Triunfo</t>
  </si>
  <si>
    <t>Metodología de cálculo: Se identifica, para cada cuenca, el municipio que representa el mayor desplazamiento desde el punto de referencia definido.
Costo de transporte: Se toma la tarifa vigente del transporte público intermunicipal, incluyendo los transbordos necesarios, y se calcula ida + regreso.
Costo total: Se suman los costos de ida y regreso de cada cuenca para obtener el valor total estimado de transporte.</t>
  </si>
  <si>
    <t>+</t>
  </si>
  <si>
    <r>
      <t xml:space="preserve">APORTES EN </t>
    </r>
    <r>
      <rPr>
        <b/>
        <u/>
        <sz val="11"/>
        <color rgb="FF000000"/>
        <rFont val="Arial"/>
        <family val="2"/>
      </rPr>
      <t xml:space="preserve">DINERO </t>
    </r>
    <r>
      <rPr>
        <b/>
        <sz val="11"/>
        <color rgb="FF000000"/>
        <rFont val="Arial"/>
        <family val="2"/>
      </rPr>
      <t>2026</t>
    </r>
  </si>
  <si>
    <r>
      <t xml:space="preserve">APORTES EN </t>
    </r>
    <r>
      <rPr>
        <b/>
        <u/>
        <sz val="11"/>
        <color rgb="FF000000"/>
        <rFont val="Arial"/>
        <family val="2"/>
      </rPr>
      <t>DINERO</t>
    </r>
    <r>
      <rPr>
        <b/>
        <sz val="11"/>
        <color rgb="FF000000"/>
        <rFont val="Arial"/>
        <family val="2"/>
      </rPr>
      <t xml:space="preserve"> 2027</t>
    </r>
  </si>
  <si>
    <t>Consolidar el proceso Gobernanza Ambiental, a través de dos sesiones para seis Consejos de Cuencas (5 liderados por Cornare y 1 liderado por otra CAR, en comisión conjunta)</t>
  </si>
  <si>
    <t>% Dicación</t>
  </si>
  <si>
    <t>Analista contable:
Perfil profesional: Técnico, tecnólogo o estudiante de áreas administrativas, para apoyar procesos de organización, gestión documental, convocatoria y seguimiento de actividades con comunidades y organizaciones sociales
Dedicación: 50%
Actividades a desarrollar:
Brindar apoyo administrativo y operativo en la ejecución del convenio.
Organizar, revisar y mantener actualizada la documentación y los soportes de las actividades.
Apoyar la convocatoria y comunicación con comunidades y organizaciones.
Realizar seguimiento a la programación, asistencia y desarrollo de las actividades.
Apoyar la elaboración de actas, registros, informes y demás documentos requeridos.
Apoyar la organización y consolidación de la información para el seguimiento y cierre del convenio.</t>
  </si>
  <si>
    <t xml:space="preserve">Perfil profesional asesor: Profesional en ciencias sociales con experiencia y conocimientos en gobernanza, participación ciudadana, gestión comunitaria y fortalecimiento de organizaciones sociales.
Dedicación: 40%.
Actividades a desarrollar:
Brindar asesoría técnica y académica a los Consejos de Cuenca en materia de gobernanza, participación, organización y gestión colectiva, de acuerdo con las particularidades y necesidades de cada Consejo.
Asesorar a los consejeros en la aplicación y apropiación de las actividades desarrolladas durante el proceso de acompañamiento, aportando desde la experticia profesional elementos conceptuales, metodológicos y prácticos para su adecuada implementación.
Orientar a los Consejos de Cuenca en la revisión y valoración de las acciones desarrolladas en el marco de las actividades de gobernanza, identificando avances, resultados, dificultades y oportunidades de fortalecimiento.
Acompañar técnicamente a los consejeros en el análisis de los procesos de participación, toma de decisiones, comunicación, articulación y relacionamiento desarrollados al interior de cada Consejo.
Asesorar la identificación y documentación de buenas prácticas, aprendizajes y experiencias significativas derivadas del ejercicio de gobernanza de cada Consejo de Cuenca.
Orientar a los consejeros en la identificación de aspectos susceptibles de mejora y en la formulación de recomendaciones para fortalecer la gestión y gobernanza de los futuros Consejos de Cuenca.
</t>
  </si>
  <si>
    <t>Valor proyectado, se ajustará con propuesta por parte del ESAL, se multiplico por el IPC Proyectado para el 2027 de 6,03%</t>
  </si>
  <si>
    <t>Valor Unitario (valor de referencia por 6,03% ipc)</t>
  </si>
  <si>
    <t>Nota: Se tomo de referencia el convenio 618-2025, en el cual se realizaron 3 cotizaciones y tiene un valor promedio del mercado</t>
  </si>
  <si>
    <t>VALOR PROMEDIO</t>
  </si>
  <si>
    <t>Total por taller 25 personas</t>
  </si>
  <si>
    <r>
      <t xml:space="preserve">Nota: los valores de contratos de 2023 se multiplicaron por el IPC para 2026 según el Dane </t>
    </r>
    <r>
      <rPr>
        <b/>
        <sz val="11"/>
        <color theme="1"/>
        <rFont val="Calibri"/>
        <family val="2"/>
        <scheme val="minor"/>
      </rPr>
      <t>(6,03%) p</t>
    </r>
    <r>
      <rPr>
        <sz val="11"/>
        <color theme="1"/>
        <rFont val="Calibri"/>
        <family val="2"/>
        <scheme val="minor"/>
      </rPr>
      <t>ara traerlos a valor presente</t>
    </r>
  </si>
  <si>
    <r>
      <t xml:space="preserve">Nota: los valores de contratos de 2023 se multiplicaron por el IPC para 2025 según el Dane </t>
    </r>
    <r>
      <rPr>
        <b/>
        <sz val="11"/>
        <color theme="1"/>
        <rFont val="Calibri"/>
        <family val="2"/>
        <scheme val="minor"/>
      </rPr>
      <t>(5,58%) p</t>
    </r>
    <r>
      <rPr>
        <sz val="11"/>
        <color theme="1"/>
        <rFont val="Calibri"/>
        <family val="2"/>
        <scheme val="minor"/>
      </rPr>
      <t>ara traerlos a valor presente</t>
    </r>
  </si>
  <si>
    <t>816-2025</t>
  </si>
  <si>
    <t>Nota: Se tomo de referencia el convenio 618-2025, en el cual se realizaron 3 cotizaciones y tiene un valor promedio del mercado Y</t>
  </si>
  <si>
    <t xml:space="preserve">Refrigerio 25 Personas (Consejeros de cuenca e invitados) (OPCIÓN 1: Sándwich crudo de jamón, queso, lechuga, tomate; incluye bebida. OPCIÓN 2: Pastel de pollo con bebida)  </t>
  </si>
  <si>
    <t xml:space="preserve">Almuerzo 25 personas (Consejeros de cuenca e invitados) (Almuerzo completo con proteína animal de 120 gr, harina, ensalada, sopa, sobremesa y energético) opción Fiambre completo con bebida. Tanto el empaque como el servicio debe ser en productos biodegradables o en losa </t>
  </si>
  <si>
    <t>Valor ida - regreso por IPC de 6,03%</t>
  </si>
  <si>
    <t>Valor transporte</t>
  </si>
  <si>
    <t xml:space="preserve">Refrigerio 25 Personas (Consejeros de cuenca e invitados) (Sándwich crudo de jamón, queso, lechuga, tomate; incluye bebida) Opción dos: Pastel de pollo con bebida  </t>
  </si>
  <si>
    <t xml:space="preserve">Almuerzo 25personas (Consejeros de cuenca e invitados) (Almuerzo completo con proteína animal de 120 gr, harina, ensalada, sopa, sobremesa y energético) opción Fiambre completo con bebida. Tanto el empaque como el servicio debe ser en productos biodegradables o en losa </t>
  </si>
  <si>
    <t xml:space="preserve">Refrigerio 150 Personas (Sándwich crudo de jamo, queso, lechuga, tomate; incluye bebida) Opción dos: Pastel de pollo con bebida  </t>
  </si>
  <si>
    <t>Valores cotizados recinto en 2026 IPC 5,58</t>
  </si>
  <si>
    <t xml:space="preserve">Almuerzo 150 personas (Almuerzo completo con proteína animal de 120 gr, harina, ensalada, sopa, sobremesa y energético) opción Fiambre completo con bebida. Tanto el empaque como el servicio debe ser en productos biodegradables o en losa </t>
  </si>
  <si>
    <t>Refrigerio 150 personas (porción de 150 gramos de fruta de temporada con porción de helado, en empaque biodegradable o comestible)</t>
  </si>
  <si>
    <t>Total para 150 pesonas. 25 personas x  6 Cuencas</t>
  </si>
  <si>
    <t xml:space="preserve">1.4 Reconocimiento de la áreas estratégicas de la cuenca por parte de los Consejeros de Cuenca  (5 liderados por Cornare y 1 liderado por otra CAR), con el objetivo de que conozcan el territorio de la cuenca a la que pertenecen y realicen una actividad especifica dentro de la misma, ya sea una jornada de siembra o de limpieza de microcuenca. </t>
  </si>
  <si>
    <t xml:space="preserve">Refrigerio 25 Personas (Consejeros de cuenca e invitados) (Sándwich crudo de jamo, queso, lechuga, tomate; incluye bebida) Opción dos: Pastel de pollo con bebida  </t>
  </si>
  <si>
    <t>Refrigerio 25 personas (Consejeros de cuenca e invitados) (porción de 150 gramos de fruta de temporada con porción de helado, en empaque biodegradable o comestible)</t>
  </si>
  <si>
    <t>Valor2027 (aumento del 6,03%</t>
  </si>
  <si>
    <t>Nota: Se tomo de referencia el convenio816-2025, en el cual se realizaron 3 cotizaciones y tiene un valor promedio del mercado</t>
  </si>
  <si>
    <t>Aumento del IPC 6,03% PARA 2027</t>
  </si>
  <si>
    <t>Valor de referenca a 2026</t>
  </si>
  <si>
    <t>Valor rcon aumento del IPC del 2027 de 6,03%</t>
  </si>
  <si>
    <t>Valor</t>
  </si>
  <si>
    <t>Valores cotizados recinto en 2027 IPC 6,03</t>
  </si>
  <si>
    <r>
      <t xml:space="preserve">Nota: se adjuntan lineamientos para la presentación de iniciativas </t>
    </r>
    <r>
      <rPr>
        <b/>
        <sz val="12"/>
        <color theme="1"/>
        <rFont val="Arial"/>
        <family val="2"/>
      </rPr>
      <t>ENLACE:</t>
    </r>
  </si>
  <si>
    <t>https://drive.google.com/file/d/1GqrezZIAnseBJ8MUTDWqo85KMXptcTEh/view?usp=sharing</t>
  </si>
  <si>
    <t>2.5 Taller demostrativo para la interacción con el  Ecosistema de Datos para el seguimiento a la ejecución de los POMCA, enfocado en su manejo y divulgación.</t>
  </si>
  <si>
    <t xml:space="preserve">2.6 Reconocimiento de la áreas estratégicas de la cuenca por parte de los Consejeros de Cuenca  (5 liderados por Cornare y 1 liderado por otra CAR), con el objetivo de que conozcan el territorio de la cuenca a la que pertenecen y realicen una actividad especifica dentro de la misma, ya sea una jornada de siembra o de limpieza de microcuenca. </t>
  </si>
  <si>
    <t>valor 2027 mas IPC 6,03%</t>
  </si>
  <si>
    <t>Promedio + ipc 6,03% para 2027</t>
  </si>
  <si>
    <t>Nota: los valores de 2027, se les aumento el IPC proyectado de 6,03%</t>
  </si>
  <si>
    <t>Perfil profesional: Profesional en el area social con experiencia en temas psicosociales y trabajo con comunidades, dado el acompañamiento que se debe realizar a los 6 Consejos de Cuenca liderados por Cornare 
Dedicación: 100%.
Actividades a desarrollar: 
Apoyar el fortalecimiento de cada uno de los Consejos de Cuenca a través del desarrollo de las siguientes actividades: 
-Gestionar y acompañar el ejercicio de Gobernanza(actividades señaladas en los ítems 1.2, 1.3, y 1.4 para lo cual deberá: -realizar convocatorias, contactar a los miembros de consejo para confirmar asistencias a las sesiones, liderar y coordinar la generación de documentos asociados con las sesiones.
-Gestionar solicitudes, aclarar dudas e inquietudes que a través de canales de comunicación creados se puedan presentar por parte de cada uno de los miembros de los consejos. 
-Acompañar a los consejos en la definición, ejecución y seguimiento de la actividad seleccionada o propuesta comunitaria de los consejos de cuenca, definida en el presente convenio, relacionadas con las iniciativas comunitarias o de los Consejos de Cuenca, en el marco de la implementación de la LINEA ESTRATEGICA 1, denominada Información ambiental, planeación y ordenamiento ambiental del territorio, cambio climático y gestión del riesgo</t>
  </si>
  <si>
    <t>816-02025</t>
  </si>
  <si>
    <t>Consolidar el proceso Gobernanza Ambiental, a través de dos sesiones para cada uno de los seis Consejos de Cuencas (5 liderados por Cornare y 1 liderado por otra CAR, en comisión conjunta)</t>
  </si>
  <si>
    <t>Tabla 1. Referencia de precios para servicio de alimentación como apoyo para la realización de las actividades del ítem 2.2</t>
  </si>
  <si>
    <t>Tabla 2. Referencia de precios para servicio apoyo Logistico (Transpote) de las actividades del ítem 2.2</t>
  </si>
  <si>
    <t>Tabla 1. Referencia de precios para servicio de alimentación como apoyo para la realización de las actividades del ítem 1.2</t>
  </si>
  <si>
    <t>Tabla 2. Referencia de precios para servicio apoyo Logistico (Transpote) de las actividades del ítem 1.2</t>
  </si>
  <si>
    <t>Tabla 1. Referencia de precios para servicio de alimentación como apoyo para la realización de las actividades del ítem 1,3</t>
  </si>
  <si>
    <t>Tabla 2. Referencia de precios para servicio de trasporte consejeros como apoyo para la realización de las actividades del ítem 1.3</t>
  </si>
  <si>
    <t>Tabla 3.  Referencia de precios para servicio de conferencia para la realización de las actividades del ítem1.3</t>
  </si>
  <si>
    <t>Tabla 4. Referencia de precios para servicio de recinto consejeros como apoyo para la realización de las actividades del ítem 1.3</t>
  </si>
  <si>
    <t>Tabla 1. Referencia de precios para servicio de alimentación como apoyo para la realización de las actividades del ítem 2.3</t>
  </si>
  <si>
    <t>Tabla 2. Referencia de precios para servicio de trasporte consejeros como apoyo para la realización de las actividades del ítem 2.3</t>
  </si>
  <si>
    <t>Tabla 3. Referencia de precios para servicio de conferencia para la realización de las actividades del ítem 2.3</t>
  </si>
  <si>
    <t>Tabla 3. Referencia de precios para servicio de recinto consejeros como apoyo para la realización de las actividades del ítem 2.3</t>
  </si>
  <si>
    <t>Tabla 1. Referencia de precios para servicio de alimentación como apoyo para la realización de las actividades del ítem 2.5</t>
  </si>
  <si>
    <t>Tabla 2. Referencia de precios para servicio apoyo Logistico (Transpote) de las actividades del ítem 2.5</t>
  </si>
  <si>
    <t>Tabla 1. Referencia de precios para servicio de alimentación como apoyo para la realización de las actividades del ítem 2.6</t>
  </si>
  <si>
    <t>Tabla 2. Referencia de precios para servicio de trasporte consejeros como apoyo para la realización de las actividades del ítem 2.6</t>
  </si>
  <si>
    <t>Valor promedio por sesión para las 6 Cuencas</t>
  </si>
  <si>
    <t>Valor promedio para las  6 Cuencas</t>
  </si>
  <si>
    <t>Transporte intermunicipal de participantes para asistencia a talleres por cuenca(25 persomas), incluyendo desplazamientos de ida y regreso, transbordos y conexiones requeridas desde el municipio de referencia definido para cada cuenca hasta el lugar de realización del taller (en la Tabla 2 de la presente hoja de excel 2.2. se muestra la metodologia de calculo del valor)</t>
  </si>
  <si>
    <t>Transporte intermunicipal de participantes para asistencia a talleres por cuenca (25 personas), incluyendo desplazamientos de ida y regreso, transbordos y conexiones requeridas desde el municipio de referencia definido para cada cuenca hasta el lugar de realización del taller(en la tabla 2 de la presente hoja de excel 2.3 se muestra la metodologia de calculo del valor)</t>
  </si>
  <si>
    <t>Transporte intermunicipal de participantes para asistencia a talleres por cuenca (25 personas), incluyendo desplazamientos de ida y regreso, transbordos y conexiones requeridas desde el municipio de referencia definido para cada cuenca hasta el lugar de realización del taller(en la tabla 2 de la presente hoja de excel 2.5 se muestra la metodologia de calculo del valor)</t>
  </si>
  <si>
    <t>Transporte intermunicipal de participantes para asistencia a talleres por cuenca (25 personas), incluyendo desplazamientos de ida y regreso, transbordos y conexiones requeridas desde el municipio de referencia definido para cada cuenca hasta el lugar de realización del taller(en la tabla 2 de la presente hoja de excel 2.6 se muestra la metodologia de calculo del valor)</t>
  </si>
  <si>
    <t>Transporte intermunicipal de participantes para asistencia a talleres por cuenca (25 personas), incluyendo desplazamientos de ida y regreso, transbordos y conexiones requeridas desde el municipio de referencia definido para cada cuenca hasta el lugar de realización del taller(en la tabla 2 de la presente hoja de excel 1.4 se muestra la metodologia de calculo del valor)</t>
  </si>
  <si>
    <t>Transporte intermunicipal de participantes para asistencia a talleres por cuenca (25 personas), incluyendo desplazamientos de ida y regreso, transbordos y conexiones requeridas desde el municipio de referencia definido para cada cuenca hasta el lugar de realización del taller (en la tabla 2 de la presente hoja de excel 1.3 se muestra la metodologia de calculo del valor)</t>
  </si>
  <si>
    <t>Transporte intermunicipal de participantes para asistencia a talleres por cuenca (25 personas), incluyendo desplazamientos de ida y regreso, transbordos y conexiones requeridas desde el municipio de referencia definido para cada cuenca hasta el lugar de realización del taller (en la tabla 2 de la presente hoja de excel 1.2 se muestra la metodologia de calculo del valor)</t>
  </si>
  <si>
    <t>Alquiler de recinto para 150 personas: Se contará con un espacio ubicado en el Valle de San Nicolás, seleccionado por disponer de la infraestructura física y las condiciones logísticas necesarias para el desarrollo adecuado del taller. El recinto deberá contar con capacidad para 150 personas, buena iluminación, silletería, mesas de trabajo, suministro de energía eléctrica, acceso a baterías sanitarias, ventilación adecuada y condiciones de accesibilidad para los participantes. La ubicación en el Valle de San Nicolás garantiza facilidad de acceso y conectividad para la población objetivo del proyecto.</t>
  </si>
  <si>
    <r>
      <t xml:space="preserve">El afianzamiento de la Gobernanza se realizará a través del desarrollo de </t>
    </r>
    <r>
      <rPr>
        <b/>
        <sz val="12"/>
        <color theme="1"/>
        <rFont val="Arial"/>
        <family val="2"/>
      </rPr>
      <t>dos(2)</t>
    </r>
    <r>
      <rPr>
        <sz val="12"/>
        <color theme="1"/>
        <rFont val="Arial"/>
        <family val="2"/>
      </rPr>
      <t xml:space="preserve"> sesiones en cada uno de los 6 consejos de cuenca (para un total global de 12 sesiones) que tendrán el siguiente contenido: 
Sesión 1. Actualización, seguimiento y ajuste del Plan de Trabajo del Consejo de Cuenca, así como presentación, análisis, priorización y selección de iniciativas comunitarias para su implementación en el marco de la estrategia de Manejo Ambiental Sostenible del POMCA.
Sesión 2. Fortalecimiento de capacidades en la temática priorizada por el Consejo de Cuenca, evaluación de avances de la gestión desarrollada, identificación de acciones de mejora, sistematización de lecciones aprendidas y formulación de recomendaciones para el fortalecimiento de la gobernanza en la cuenca.
Las actividades se realizarán en parques educativos y espacios institucionales de los cascos urbanos de los municipios vinculados al Consejo de Cuenca, que cuenten con la infraestructura tecnológica y logística requerida. Estos espacios serán facilitados a través de la articulación y acuerdos con los entes territoriales participantes.</t>
    </r>
  </si>
  <si>
    <t xml:space="preserve">El Encuentro Regional de Consejeros de Cuenca, se desarrollará en tres momentos clave para fomentar la colaboración y el aprendizaje entre los participantes. En el 
*Momento 1, se llevará a cabo un conversatorio donde consejeros y funcionarios de Cornare intercambiarán perspectivas y experiencias sobre la gestión del agua y los retos actuales. En el 
*Momento 2, se revisarán y discutirán las lecciones aprendidas de los informes de seguimiento a los Planes de Ordenación y Manejo de Cuencas (POMCA) en la jurisdicción, identificando áreas de mejora y buenas prácticas.
*Momento 3, consistirá en una ponencia sobre un tema relevante y prioritario elegido por los consejeros, abordando aspectos críticos para la gestión efectiva de las cuencas. Este encuentro busca fortalecer la cooperación y optimizar la gestión del recurso hídrico en la región.
El encuentro contara con la participación de 25 personas de cada uno de los 6 consejos de cuenca para un total de 150 personas </t>
  </si>
  <si>
    <t>Realizar recorridos de campo con seis Consejos de Cuenca (5 liderados por Cornare y 1 liderado por otras CAR), con el objetivo de que conozcan el territorio de la cuenca a la que pertenecen. Acompañamiento a todas las actividades para el fortalecimiento de los Consejos de Cuenca y la recolección y análisis de la información para el seguimiento a los POMCA  
-Realización de un recorrido de campo con los Consejeros de Cuenca, con el fin de avanzar en el reconocimiento del territorio de la cuenca, el recorrido deberá ser planeado previamente a través de las sesiones ordinarias del consejo de cuenca
-Capacitacion en el manejo de la  caja de herramientas de educación ambiental por Consejo de Cuenca (6) (material que ya hace parte de la dotación del Consejo), esta capacitación se realizará durante el recorrido
Para el desarrollo de estas actividades, se deberá suministrar: refrigerios, almuerzos, transporte</t>
  </si>
  <si>
    <r>
      <t xml:space="preserve">El afianzamiento de la Gobernanza se realizará a través del desarrollo de </t>
    </r>
    <r>
      <rPr>
        <b/>
        <sz val="12"/>
        <rFont val="Arial"/>
        <family val="2"/>
      </rPr>
      <t>cinco (5)</t>
    </r>
    <r>
      <rPr>
        <sz val="12"/>
        <rFont val="Arial"/>
        <family val="2"/>
      </rPr>
      <t xml:space="preserve"> sesión para cada uno de los 6 consejos de cuenca, para un total gobal de la actividad de 30 sesiones, que tendrán el siguiente contenido: 
Sesión 1. Actualización, seguimiento y ajuste del Plan de Trabajo del Consejo de Cuenca para la vigencia 2027.
Sesión 2. Presentación, análisis, priorización y selección de iniciativas comunitarias para la implementación de acciones de manejo ambiental sostenible en el marco del POMCA.
Sesión 3. Fortalecimiento de capacidades y formación en la temática priorizada por el Consejo de Cuenca para el ejercicio de la gobernanza ambiental.
Sesión 4. Evaluación de resultados, balance de gestión y formulación de acciones de mejora para el fortalecimiento del Consejo de Cuenca.
Sesión 5. Seguimiento a compromisos, intercambio de experiencias y fortalecimiento de la participación para la consolidación de la gobernanza en la cuenca.
Para el desarrollo de estas actividades, se deberá suministrar: refrigerios, almuerzos, el espacio donde se realiza la sesión, estación de café, equipos de cómputo y desplazamientos a los consejeros de su sede de residencia al sitio donde se va a llevar a cabo la sesión. 
Las actividades se realizarán en parques educativos y espacios institucionales de los cascos urbanos de los municipios vinculados al Consejo de Cuenca, que cuenten con la infraestructura tecnológica y logística requerida. Estos espacios serán facilitados a través de la articulación y acuerdos con los entes territoriales participantes.</t>
    </r>
  </si>
  <si>
    <t>En el marco del fortalecimiento de los Consejos de Cuenca, se llevará a cabo una actividad dedicada a la capacitación en el uso de la herramienta de gestión y planeación estratégica de la información asociadas a los POMCA de la jurisdicción de Cornare desarrollada por el Sistema de Información Regional (SIAR). Este taller tiene como objetivo principal dar a conocer y capacitar a los participantes en la utilización efectiva de esta herramienta para la presentación y monitoreo del avance en la ejecución de los Planes de Ordenación y Manejo de Cuencas (POMCA). Durante la actividad, se proporcionará una visión general sobre las funcionalidades del ecosistema de datos, incluyendo la recopilación y análisis de datos, la visualización de inversiones y proyectos ejecutados en la cuenca. Además, se realizarán demostraciones prácticas y se facilitará un espacio para la resolución de dudas y el intercambio de experiencias entre los participantes. La capacitación incluirá manuales y recursos didácticos, los cuales aporta la corporación en formato digital, para asegurar que los consejeros y gestores de cuenca puedan aplicar de manera efectiva la herramienta en sus respectivas áreas de trabajo, optimizando la gestión y la comunicación de los avances en la ejecución de los POMCA. Como parte integral de los compromisos del ítem 2,2, esta el acompañamiento y capacitación en esta herramienta.
Las actividades se realizarán en parques educativos y espacios institucionales de los cascos urbanos de los municipios vinculados al Consejo de Cuenca, que cuenten con la infraestructura tecnológica y logística requerida. Estos espacios serán facilitados a través de la articulación y acuerdos con los entes territoriales participantes.
Las actividades se realizarán en parques educativos y espacios institucionales de los cascos urbanos de los municipios vinculados al Consejo de Cuenca, que cuenten con la infraestructura tecnológica y logística requerida. Estos espacios serán facilitados a través de la articulación y acuerdos con los entes territoriales participantes.</t>
  </si>
  <si>
    <t>Realizar recorridos de campo con seis Consejos de Cuenca (5 liderados por Cornare y 1 liderado por otras CAR), con el objetivo de que conozcan el territorio de la cuenca a la que pertenecen. Acompañamiento a todas las actividades para el fortalecimiento de los Consejos de Cuenca y la recolección y análisis de la información para el seguimiento a los POMCA  
-Realización de un recorrido de campo con los Consejeros de Cuenca, con el fin de avanzar en el reconocimiento del territorio de la cuenca, el recorrido deberá ser planeado previamente a través de las sesiones ordinarias del consejo de cuenca
-Capacitacion en el manejo de la  caja de herramientas de educación ambiental por Consejo de Cuenca (6) (material que ya hace parte de la dotación del Consejo), esta capacitación se brindara durante el recorrido.
Para el desarrollo de estas actividades, se deberá suministrar: refrigerios, almuerzos, transporte</t>
  </si>
  <si>
    <t>Total2027</t>
  </si>
  <si>
    <r>
      <t>Ejecutar seis iniciativas comunitarios o de los Consejos de Cuenca que impacten de cada uno de los POMCA, los cuales deberán ser priorizados y elegidos por los Consejos de Cuenca (5 liderados por Cornare y 1 liderado por otra CAR).
-Priorización y elección de iniciativas por POMCA, por parte de los Consejos de Cuenca. 
-Elaboración de los contratos de los proyectos.
-Seguimiento a la implementación de los proyectos. Informe de cada proyecto (la ejecución total de cada proyecto y su recibo a satisfacción). 
-</t>
    </r>
    <r>
      <rPr>
        <b/>
        <sz val="12"/>
        <color theme="1"/>
        <rFont val="Arial"/>
        <family val="2"/>
      </rPr>
      <t>Criterios de selección</t>
    </r>
    <r>
      <rPr>
        <sz val="12"/>
        <color theme="1"/>
        <rFont val="Arial"/>
        <family val="2"/>
      </rPr>
      <t xml:space="preserve">: Pertinencia al contexto del POMCA, número de personas beneficiadas, inclusión de género,  creatividad e innovación, el impacto social y ambiental,  coherencia entre presupuesto y actividades, y  viabilidad de ejecución.Cada criterio tiene un puntaje específico, sumando un total de 100 puntos, estos se especidican en los Lineamientos para la presentación de iniciativas
</t>
    </r>
    <r>
      <rPr>
        <b/>
        <sz val="12"/>
        <color theme="1"/>
        <rFont val="Arial"/>
        <family val="2"/>
      </rPr>
      <t>-Tiempo ejecución:</t>
    </r>
    <r>
      <rPr>
        <sz val="12"/>
        <color theme="1"/>
        <rFont val="Arial"/>
        <family val="2"/>
      </rPr>
      <t xml:space="preserve"> 10 meses</t>
    </r>
    <r>
      <rPr>
        <i/>
        <sz val="12"/>
        <color theme="1"/>
        <rFont val="Arial"/>
        <family val="2"/>
      </rPr>
      <t>, no debe ser superior a la vigencia del presente contrato</t>
    </r>
    <r>
      <rPr>
        <sz val="12"/>
        <color theme="1"/>
        <rFont val="Arial"/>
        <family val="2"/>
      </rPr>
      <t xml:space="preserve">
</t>
    </r>
    <r>
      <rPr>
        <b/>
        <sz val="12"/>
        <color theme="1"/>
        <rFont val="Arial"/>
        <family val="2"/>
      </rPr>
      <t xml:space="preserve">-Temáticas: </t>
    </r>
    <r>
      <rPr>
        <sz val="12"/>
        <color theme="1"/>
        <rFont val="Arial"/>
        <family val="2"/>
      </rPr>
      <t>Turismo de Naturaleza y Científico, enfocado en señalización y senderos; Reciclaje y Usos Alternativos, que transforma materiales reciclables en productos; Agroecología, que promueve ingresos sostenibles como apicultura y plantas medicinales; Incentivo para la Restauración, ofreciendo incentivos por prácticas de restauración; Compostaje para convertir residuos orgánicos en abono; Conservación de Especies Amenazadas, enfocada en viveros y monitoreo; Rescate de Saberes Ancestrales para fortalecer el vínculo con la naturaleza; y Proyectos Educativos como foros y simposios.
-</t>
    </r>
    <r>
      <rPr>
        <b/>
        <sz val="12"/>
        <color theme="1"/>
        <rFont val="Arial"/>
        <family val="2"/>
      </rPr>
      <t>Valor :</t>
    </r>
    <r>
      <rPr>
        <sz val="12"/>
        <color theme="1"/>
        <rFont val="Arial"/>
        <family val="2"/>
      </rPr>
      <t>El valor del proyecto se definió tomando como referencia la ejecución de iniciativas comunitarias desarrolladas en vigencias anteriores, considerando los montos requeridos para la implementación de proyectos de características similares en los diferentes POMCA. La asignación presupuestal busca garantizar la viabilidad técnica y financiera de las iniciativas priorizadas por los Consejos de Cuenca, promoviendo la participación incidente de los consejeros en la gestión ambiental del territorio y fortaleciendo su papel como actores clave en la implementación de los instrumentos de planificación de las cuencas.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</si>
</sst>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 #,##0;[Red]\-&quot;$&quot;\ #,##0"/>
    <numFmt numFmtId="44" formatCode="_-&quot;$&quot;\ * #,##0.00_-;\-&quot;$&quot;\ * #,##0.00_-;_-&quot;$&quot;\ * &quot;-&quot;??_-;_-@_-"/>
    <numFmt numFmtId="164" formatCode="_-&quot;$&quot;* #,##0_-;\-&quot;$&quot;* #,##0_-;_-&quot;$&quot;* &quot;-&quot;_-;_-@_-"/>
    <numFmt numFmtId="165" formatCode="_ * #,##0.00_ ;_ * \-#,##0.00_ ;_ * &quot;-&quot;??_ ;_ @_ "/>
    <numFmt numFmtId="166" formatCode="_-&quot;$&quot;\ * #,##0_-;\-&quot;$&quot;\ * #,##0_-;_-&quot;$&quot;\ * &quot;-&quot;??_-;_-@_-"/>
    <numFmt numFmtId="167" formatCode="_-&quot;$&quot;* #,##0.0_-;\-&quot;$&quot;* #,##0.0_-;_-&quot;$&quot;* &quot;-&quot;_-;_-@_-"/>
  </numFmts>
  <fonts count="34" x14ac:knownFonts="1">
    <font>
      <sz val="11"/>
      <color theme="1"/>
      <name val="Calibri"/>
      <family val="2"/>
      <scheme val="minor"/>
    </font>
    <font>
      <sz val="11"/>
      <color theme="1"/>
      <name val="Calibri"/>
      <family val="2"/>
      <scheme val="minor"/>
    </font>
    <font>
      <sz val="8"/>
      <name val="Calibri"/>
      <family val="2"/>
      <scheme val="minor"/>
    </font>
    <font>
      <sz val="12"/>
      <color theme="1"/>
      <name val="Calibri"/>
      <family val="2"/>
      <scheme val="minor"/>
    </font>
    <font>
      <sz val="10"/>
      <name val="Arial"/>
      <family val="2"/>
    </font>
    <font>
      <b/>
      <sz val="12"/>
      <name val="Arial"/>
      <family val="2"/>
    </font>
    <font>
      <sz val="12"/>
      <name val="Arial"/>
      <family val="2"/>
    </font>
    <font>
      <sz val="11"/>
      <name val="Arial"/>
      <family val="2"/>
    </font>
    <font>
      <b/>
      <sz val="11"/>
      <name val="Arial"/>
      <family val="2"/>
    </font>
    <font>
      <i/>
      <sz val="12"/>
      <name val="Arial"/>
      <family val="2"/>
    </font>
    <font>
      <b/>
      <sz val="12"/>
      <color theme="1"/>
      <name val="Calibri"/>
      <family val="2"/>
      <scheme val="minor"/>
    </font>
    <font>
      <b/>
      <sz val="12"/>
      <color theme="1"/>
      <name val="Arial"/>
      <family val="2"/>
    </font>
    <font>
      <sz val="11"/>
      <color theme="1"/>
      <name val="Arial"/>
      <family val="2"/>
    </font>
    <font>
      <sz val="12"/>
      <color theme="1"/>
      <name val="Arial"/>
      <family val="2"/>
    </font>
    <font>
      <sz val="12"/>
      <color rgb="FFFF0000"/>
      <name val="Arial"/>
      <family val="2"/>
    </font>
    <font>
      <b/>
      <sz val="11"/>
      <color theme="1"/>
      <name val="Calibri"/>
      <family val="2"/>
      <scheme val="minor"/>
    </font>
    <font>
      <b/>
      <sz val="14"/>
      <color theme="1"/>
      <name val="Calibri"/>
      <family val="2"/>
      <scheme val="minor"/>
    </font>
    <font>
      <b/>
      <sz val="14"/>
      <color theme="1"/>
      <name val="Arial"/>
      <family val="2"/>
    </font>
    <font>
      <b/>
      <sz val="20"/>
      <color theme="1"/>
      <name val="Calibri"/>
      <family val="2"/>
      <scheme val="minor"/>
    </font>
    <font>
      <b/>
      <sz val="9"/>
      <color indexed="81"/>
      <name val="Tahoma"/>
      <family val="2"/>
    </font>
    <font>
      <b/>
      <sz val="16"/>
      <color theme="1"/>
      <name val="Arial"/>
      <family val="2"/>
    </font>
    <font>
      <sz val="11"/>
      <color rgb="FFFF0000"/>
      <name val="Calibri"/>
      <family val="2"/>
      <scheme val="minor"/>
    </font>
    <font>
      <i/>
      <sz val="12"/>
      <color theme="1"/>
      <name val="Arial"/>
      <family val="2"/>
    </font>
    <font>
      <b/>
      <i/>
      <sz val="16"/>
      <name val="Arial"/>
      <family val="2"/>
    </font>
    <font>
      <b/>
      <sz val="11"/>
      <color rgb="FF000000"/>
      <name val="Arial"/>
      <family val="2"/>
    </font>
    <font>
      <b/>
      <u/>
      <sz val="11"/>
      <color rgb="FF000000"/>
      <name val="Arial"/>
      <family val="2"/>
    </font>
    <font>
      <sz val="11"/>
      <color rgb="FFFF0000"/>
      <name val="Arial"/>
      <family val="2"/>
    </font>
    <font>
      <b/>
      <sz val="13.5"/>
      <color theme="1"/>
      <name val="Calibri"/>
      <family val="2"/>
      <scheme val="minor"/>
    </font>
    <font>
      <sz val="11"/>
      <name val="Calibri"/>
      <family val="2"/>
      <scheme val="minor"/>
    </font>
    <font>
      <b/>
      <sz val="11"/>
      <color rgb="FFFF0000"/>
      <name val="Arial"/>
      <family val="2"/>
    </font>
    <font>
      <b/>
      <sz val="11"/>
      <color rgb="FFFF0000"/>
      <name val="Calibri"/>
      <family val="2"/>
      <scheme val="minor"/>
    </font>
    <font>
      <u/>
      <sz val="11"/>
      <color theme="10"/>
      <name val="Calibri"/>
      <family val="2"/>
      <scheme val="minor"/>
    </font>
    <font>
      <u/>
      <sz val="11"/>
      <color theme="9"/>
      <name val="Calibri"/>
      <family val="2"/>
      <scheme val="minor"/>
    </font>
    <font>
      <sz val="12"/>
      <color theme="9"/>
      <name val="Arial"/>
      <family val="2"/>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2"/>
        <bgColor indexed="64"/>
      </patternFill>
    </fill>
    <fill>
      <patternFill patternType="solid">
        <fgColor theme="2" tint="-0.249977111117893"/>
        <bgColor indexed="64"/>
      </patternFill>
    </fill>
    <fill>
      <patternFill patternType="solid">
        <fgColor rgb="FFF2F2F2"/>
        <bgColor indexed="64"/>
      </patternFill>
    </fill>
    <fill>
      <patternFill patternType="solid">
        <fgColor theme="9"/>
        <bgColor indexed="64"/>
      </patternFill>
    </fill>
    <fill>
      <patternFill patternType="solid">
        <fgColor rgb="FF00B0F0"/>
        <bgColor indexed="64"/>
      </patternFill>
    </fill>
    <fill>
      <patternFill patternType="solid">
        <fgColor theme="8"/>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9">
    <xf numFmtId="0" fontId="0" fillId="0" borderId="0"/>
    <xf numFmtId="164" fontId="1" fillId="0" borderId="0" applyFont="0" applyFill="0" applyBorder="0" applyAlignment="0" applyProtection="0"/>
    <xf numFmtId="0" fontId="3" fillId="0" borderId="0"/>
    <xf numFmtId="0" fontId="4" fillId="0" borderId="0"/>
    <xf numFmtId="165"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1" fillId="0" borderId="0" applyNumberFormat="0" applyFill="0" applyBorder="0" applyAlignment="0" applyProtection="0"/>
  </cellStyleXfs>
  <cellXfs count="332">
    <xf numFmtId="0" fontId="0" fillId="0" borderId="0" xfId="0"/>
    <xf numFmtId="0" fontId="6" fillId="3" borderId="0" xfId="0" applyFont="1" applyFill="1"/>
    <xf numFmtId="164" fontId="6" fillId="3" borderId="0" xfId="0" applyNumberFormat="1" applyFont="1" applyFill="1"/>
    <xf numFmtId="0" fontId="6" fillId="4" borderId="2" xfId="0" applyFont="1" applyFill="1" applyBorder="1"/>
    <xf numFmtId="164" fontId="5" fillId="4" borderId="4" xfId="0" applyNumberFormat="1" applyFont="1" applyFill="1" applyBorder="1"/>
    <xf numFmtId="0" fontId="0" fillId="3" borderId="0" xfId="0" applyFill="1"/>
    <xf numFmtId="0" fontId="5" fillId="3" borderId="13" xfId="0" applyFont="1" applyFill="1" applyBorder="1" applyAlignment="1">
      <alignment horizontal="center" vertical="center" wrapText="1"/>
    </xf>
    <xf numFmtId="164" fontId="6" fillId="3" borderId="1" xfId="1" applyFont="1" applyFill="1" applyBorder="1" applyAlignment="1">
      <alignment horizontal="center" vertical="center" wrapText="1"/>
    </xf>
    <xf numFmtId="0" fontId="6" fillId="3" borderId="1" xfId="0" applyFont="1" applyFill="1" applyBorder="1" applyAlignment="1">
      <alignment horizontal="center" vertical="center" wrapText="1"/>
    </xf>
    <xf numFmtId="164" fontId="5" fillId="3" borderId="12" xfId="0" applyNumberFormat="1" applyFont="1" applyFill="1" applyBorder="1" applyAlignment="1">
      <alignment horizontal="center" vertical="center" wrapText="1"/>
    </xf>
    <xf numFmtId="0" fontId="6" fillId="3" borderId="5" xfId="0" applyFont="1" applyFill="1" applyBorder="1" applyAlignment="1">
      <alignment horizontal="center" vertical="center" wrapText="1"/>
    </xf>
    <xf numFmtId="164" fontId="7" fillId="3" borderId="1" xfId="0" applyNumberFormat="1" applyFont="1" applyFill="1" applyBorder="1" applyAlignment="1">
      <alignment horizontal="center" vertical="center" wrapText="1"/>
    </xf>
    <xf numFmtId="164" fontId="7" fillId="3" borderId="1" xfId="1" applyFont="1" applyFill="1" applyBorder="1" applyAlignment="1">
      <alignment horizontal="center" vertical="center" wrapText="1"/>
    </xf>
    <xf numFmtId="0" fontId="0" fillId="3" borderId="0" xfId="0" applyFill="1" applyAlignment="1">
      <alignment horizontal="center" vertical="center"/>
    </xf>
    <xf numFmtId="0" fontId="0" fillId="3" borderId="0" xfId="0" applyFill="1" applyAlignment="1">
      <alignment horizontal="center" vertical="center" wrapText="1"/>
    </xf>
    <xf numFmtId="0" fontId="5" fillId="7" borderId="9" xfId="0" applyFont="1" applyFill="1" applyBorder="1" applyAlignment="1">
      <alignment horizontal="center" vertical="center" wrapText="1"/>
    </xf>
    <xf numFmtId="0" fontId="5" fillId="7" borderId="1" xfId="0" applyFont="1" applyFill="1" applyBorder="1" applyAlignment="1">
      <alignment horizontal="center" vertical="center" wrapText="1"/>
    </xf>
    <xf numFmtId="166" fontId="5" fillId="7" borderId="1" xfId="0" applyNumberFormat="1" applyFont="1" applyFill="1" applyBorder="1" applyAlignment="1">
      <alignment horizontal="center" vertical="center" wrapText="1"/>
    </xf>
    <xf numFmtId="166" fontId="6" fillId="3" borderId="1" xfId="5" applyNumberFormat="1" applyFont="1" applyFill="1" applyBorder="1" applyAlignment="1">
      <alignment horizontal="center" vertical="center" wrapText="1"/>
    </xf>
    <xf numFmtId="164" fontId="5" fillId="4" borderId="1" xfId="0" applyNumberFormat="1" applyFont="1" applyFill="1" applyBorder="1" applyAlignment="1">
      <alignment wrapText="1"/>
    </xf>
    <xf numFmtId="0" fontId="11" fillId="7" borderId="0" xfId="0" applyFont="1" applyFill="1" applyAlignment="1">
      <alignment horizontal="center" vertical="center" wrapText="1"/>
    </xf>
    <xf numFmtId="0" fontId="13" fillId="3" borderId="0" xfId="0" applyFont="1" applyFill="1" applyAlignment="1">
      <alignment horizontal="center" vertical="center" wrapText="1"/>
    </xf>
    <xf numFmtId="0" fontId="13" fillId="3" borderId="0" xfId="0" applyFont="1" applyFill="1" applyAlignment="1">
      <alignment horizontal="center" vertical="center"/>
    </xf>
    <xf numFmtId="0" fontId="13" fillId="3" borderId="1" xfId="0" applyFont="1" applyFill="1" applyBorder="1" applyAlignment="1">
      <alignment horizontal="center" vertical="center" wrapText="1"/>
    </xf>
    <xf numFmtId="0" fontId="13" fillId="0" borderId="1" xfId="0" applyFont="1" applyBorder="1" applyAlignment="1">
      <alignment horizontal="justify" vertical="center" wrapText="1"/>
    </xf>
    <xf numFmtId="0" fontId="13" fillId="0" borderId="1" xfId="0" applyFont="1" applyBorder="1" applyAlignment="1">
      <alignment horizontal="center" vertical="center" wrapText="1"/>
    </xf>
    <xf numFmtId="164" fontId="13" fillId="0" borderId="1" xfId="1" applyFont="1" applyBorder="1" applyAlignment="1">
      <alignment horizontal="center" vertical="center" wrapText="1"/>
    </xf>
    <xf numFmtId="0" fontId="6" fillId="3" borderId="0" xfId="0" applyFont="1" applyFill="1" applyAlignment="1">
      <alignment horizontal="center" vertical="center"/>
    </xf>
    <xf numFmtId="9" fontId="6" fillId="3" borderId="0" xfId="7" applyFont="1" applyFill="1"/>
    <xf numFmtId="0" fontId="5" fillId="3" borderId="11" xfId="0" applyFont="1" applyFill="1" applyBorder="1" applyAlignment="1">
      <alignment horizontal="center" vertical="center" wrapText="1"/>
    </xf>
    <xf numFmtId="164" fontId="5" fillId="3" borderId="12" xfId="1" applyFont="1" applyFill="1" applyBorder="1" applyAlignment="1">
      <alignment horizontal="center" vertical="center" wrapText="1"/>
    </xf>
    <xf numFmtId="0" fontId="11" fillId="7" borderId="1" xfId="0" applyFont="1" applyFill="1" applyBorder="1" applyAlignment="1">
      <alignment horizontal="center" vertical="center" wrapText="1"/>
    </xf>
    <xf numFmtId="0" fontId="12" fillId="3" borderId="0" xfId="0" applyFont="1" applyFill="1"/>
    <xf numFmtId="0" fontId="5" fillId="3" borderId="1" xfId="0" applyFont="1" applyFill="1" applyBorder="1" applyAlignment="1">
      <alignment horizontal="center" vertical="center" wrapText="1"/>
    </xf>
    <xf numFmtId="0" fontId="14" fillId="3" borderId="0" xfId="0" applyFont="1" applyFill="1" applyAlignment="1">
      <alignment horizontal="center" vertical="center"/>
    </xf>
    <xf numFmtId="0" fontId="7" fillId="3" borderId="1"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7" fillId="3" borderId="0" xfId="0" applyFont="1" applyFill="1" applyAlignment="1">
      <alignment horizontal="center" vertical="center" wrapText="1"/>
    </xf>
    <xf numFmtId="0" fontId="10" fillId="7" borderId="1" xfId="0" applyFont="1" applyFill="1" applyBorder="1" applyAlignment="1">
      <alignment horizontal="center" vertical="center" wrapText="1"/>
    </xf>
    <xf numFmtId="0" fontId="16" fillId="3" borderId="0" xfId="0" applyFont="1" applyFill="1" applyAlignment="1">
      <alignment horizontal="center" vertical="center"/>
    </xf>
    <xf numFmtId="166" fontId="11" fillId="7" borderId="1" xfId="0" applyNumberFormat="1" applyFont="1" applyFill="1" applyBorder="1" applyAlignment="1">
      <alignment horizontal="center" vertical="center" wrapText="1"/>
    </xf>
    <xf numFmtId="166" fontId="13" fillId="3" borderId="1" xfId="5" applyNumberFormat="1" applyFont="1" applyFill="1" applyBorder="1" applyAlignment="1">
      <alignment horizontal="center" vertical="center" wrapText="1"/>
    </xf>
    <xf numFmtId="164" fontId="11" fillId="4" borderId="1" xfId="0" applyNumberFormat="1" applyFont="1" applyFill="1" applyBorder="1" applyAlignment="1">
      <alignment wrapText="1"/>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0" fillId="3" borderId="16" xfId="0" applyFill="1" applyBorder="1" applyAlignment="1">
      <alignment horizontal="center" vertical="center"/>
    </xf>
    <xf numFmtId="0" fontId="0" fillId="3" borderId="1" xfId="0" applyFill="1" applyBorder="1" applyAlignment="1">
      <alignment horizontal="center" vertical="center"/>
    </xf>
    <xf numFmtId="0" fontId="15" fillId="3" borderId="1" xfId="0" applyFont="1" applyFill="1" applyBorder="1" applyAlignment="1">
      <alignment horizontal="center" vertical="center" wrapText="1"/>
    </xf>
    <xf numFmtId="166" fontId="0" fillId="3" borderId="1" xfId="5" applyNumberFormat="1" applyFont="1" applyFill="1" applyBorder="1" applyAlignment="1">
      <alignment horizontal="center" vertical="center"/>
    </xf>
    <xf numFmtId="0" fontId="13" fillId="3" borderId="20" xfId="0" applyFont="1" applyFill="1" applyBorder="1" applyAlignment="1">
      <alignment horizontal="center" vertical="center"/>
    </xf>
    <xf numFmtId="0" fontId="13" fillId="3" borderId="21" xfId="0" applyFont="1" applyFill="1" applyBorder="1" applyAlignment="1">
      <alignment horizontal="center" vertical="center"/>
    </xf>
    <xf numFmtId="0" fontId="14" fillId="3" borderId="20" xfId="0" applyFont="1" applyFill="1" applyBorder="1" applyAlignment="1">
      <alignment horizontal="center" vertical="center"/>
    </xf>
    <xf numFmtId="0" fontId="13" fillId="3" borderId="22" xfId="0" applyFont="1" applyFill="1" applyBorder="1" applyAlignment="1">
      <alignment horizontal="center" vertical="center"/>
    </xf>
    <xf numFmtId="0" fontId="13" fillId="3" borderId="23" xfId="0" applyFont="1" applyFill="1" applyBorder="1" applyAlignment="1">
      <alignment horizontal="center" vertical="center"/>
    </xf>
    <xf numFmtId="0" fontId="13" fillId="3" borderId="16" xfId="0" applyFont="1" applyFill="1" applyBorder="1" applyAlignment="1">
      <alignment horizontal="center" vertical="center"/>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11" fillId="4" borderId="1" xfId="0" applyFont="1" applyFill="1" applyBorder="1" applyAlignment="1">
      <alignment wrapText="1"/>
    </xf>
    <xf numFmtId="166" fontId="6" fillId="3" borderId="1" xfId="1"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6" fillId="4" borderId="14" xfId="0" applyFont="1" applyFill="1" applyBorder="1"/>
    <xf numFmtId="164" fontId="5" fillId="4" borderId="27" xfId="0" applyNumberFormat="1" applyFont="1" applyFill="1" applyBorder="1"/>
    <xf numFmtId="166" fontId="5" fillId="4" borderId="1" xfId="0" applyNumberFormat="1" applyFont="1" applyFill="1" applyBorder="1" applyAlignment="1">
      <alignment wrapText="1"/>
    </xf>
    <xf numFmtId="0" fontId="20" fillId="3" borderId="0" xfId="0" applyFont="1" applyFill="1" applyAlignment="1">
      <alignment horizontal="center" vertical="center"/>
    </xf>
    <xf numFmtId="0" fontId="5" fillId="7" borderId="8" xfId="0" applyFont="1" applyFill="1" applyBorder="1" applyAlignment="1">
      <alignment horizontal="center" vertical="center" wrapText="1"/>
    </xf>
    <xf numFmtId="0" fontId="11" fillId="7" borderId="18" xfId="0" applyFont="1" applyFill="1" applyBorder="1" applyAlignment="1">
      <alignment horizontal="center" vertical="center" wrapText="1"/>
    </xf>
    <xf numFmtId="166" fontId="5" fillId="7" borderId="10" xfId="0" applyNumberFormat="1" applyFont="1" applyFill="1" applyBorder="1" applyAlignment="1">
      <alignment horizontal="center" vertical="center" wrapText="1"/>
    </xf>
    <xf numFmtId="0" fontId="13" fillId="3" borderId="11" xfId="0" applyFont="1" applyFill="1" applyBorder="1" applyAlignment="1">
      <alignment horizontal="center" vertical="center" wrapText="1"/>
    </xf>
    <xf numFmtId="166" fontId="6" fillId="3" borderId="12" xfId="0" applyNumberFormat="1" applyFont="1" applyFill="1" applyBorder="1" applyAlignment="1">
      <alignment horizontal="center" vertical="center" wrapText="1"/>
    </xf>
    <xf numFmtId="164" fontId="5" fillId="4" borderId="26" xfId="0" applyNumberFormat="1" applyFont="1" applyFill="1" applyBorder="1" applyAlignment="1">
      <alignment wrapText="1"/>
    </xf>
    <xf numFmtId="164" fontId="13" fillId="3" borderId="1" xfId="1" applyFont="1" applyFill="1" applyBorder="1" applyAlignment="1">
      <alignment horizontal="center" vertical="center" wrapText="1"/>
    </xf>
    <xf numFmtId="0" fontId="21" fillId="3" borderId="0" xfId="0" applyFont="1" applyFill="1" applyAlignment="1">
      <alignment horizontal="center" vertical="center"/>
    </xf>
    <xf numFmtId="0" fontId="5" fillId="5" borderId="1" xfId="0" applyFont="1" applyFill="1" applyBorder="1" applyAlignment="1">
      <alignment horizontal="center" vertical="center" wrapText="1"/>
    </xf>
    <xf numFmtId="3" fontId="5" fillId="5" borderId="1" xfId="1" applyNumberFormat="1" applyFont="1" applyFill="1" applyBorder="1" applyAlignment="1">
      <alignment horizontal="center" vertical="center" wrapText="1"/>
    </xf>
    <xf numFmtId="3" fontId="5" fillId="5" borderId="1" xfId="0" applyNumberFormat="1" applyFont="1" applyFill="1" applyBorder="1" applyAlignment="1">
      <alignment horizontal="center" vertical="center" wrapText="1"/>
    </xf>
    <xf numFmtId="0" fontId="14" fillId="3" borderId="21" xfId="0" applyFont="1" applyFill="1" applyBorder="1" applyAlignment="1">
      <alignment horizontal="center" vertical="center"/>
    </xf>
    <xf numFmtId="44" fontId="13" fillId="3" borderId="1" xfId="5" applyFont="1" applyFill="1" applyBorder="1" applyAlignment="1">
      <alignment horizontal="center" vertical="center"/>
    </xf>
    <xf numFmtId="0" fontId="13" fillId="3" borderId="0" xfId="0" applyFont="1" applyFill="1" applyAlignment="1">
      <alignment vertical="center"/>
    </xf>
    <xf numFmtId="0" fontId="6" fillId="3" borderId="0" xfId="0" applyFont="1" applyFill="1" applyAlignment="1">
      <alignment horizontal="center" vertical="center" wrapText="1"/>
    </xf>
    <xf numFmtId="0" fontId="5" fillId="6" borderId="1" xfId="0"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164" fontId="5" fillId="3" borderId="1" xfId="1" applyFont="1" applyFill="1" applyBorder="1" applyAlignment="1">
      <alignment horizontal="center" vertical="center" wrapText="1"/>
    </xf>
    <xf numFmtId="164" fontId="5" fillId="4" borderId="1" xfId="1" applyFont="1" applyFill="1" applyBorder="1" applyAlignment="1">
      <alignment horizontal="center" vertical="center" wrapText="1"/>
    </xf>
    <xf numFmtId="44" fontId="13" fillId="3" borderId="1" xfId="0" applyNumberFormat="1" applyFont="1" applyFill="1" applyBorder="1" applyAlignment="1">
      <alignment horizontal="center" vertical="center"/>
    </xf>
    <xf numFmtId="0" fontId="0" fillId="0" borderId="1" xfId="0" applyBorder="1"/>
    <xf numFmtId="164" fontId="6" fillId="3" borderId="1" xfId="0" applyNumberFormat="1" applyFont="1" applyFill="1" applyBorder="1" applyAlignment="1">
      <alignment horizontal="center" vertical="center" wrapText="1"/>
    </xf>
    <xf numFmtId="164" fontId="6" fillId="3" borderId="0" xfId="0" applyNumberFormat="1" applyFont="1" applyFill="1" applyAlignment="1">
      <alignment horizontal="center" vertical="center"/>
    </xf>
    <xf numFmtId="10" fontId="6" fillId="3" borderId="0" xfId="7" applyNumberFormat="1" applyFont="1" applyFill="1" applyAlignment="1">
      <alignment horizontal="center" vertical="center"/>
    </xf>
    <xf numFmtId="10" fontId="6" fillId="3" borderId="0" xfId="0" applyNumberFormat="1" applyFont="1" applyFill="1" applyAlignment="1">
      <alignment horizontal="center" vertical="center"/>
    </xf>
    <xf numFmtId="9" fontId="6" fillId="3" borderId="0" xfId="0" applyNumberFormat="1" applyFont="1" applyFill="1" applyAlignment="1">
      <alignment horizontal="center" vertical="center"/>
    </xf>
    <xf numFmtId="0" fontId="5" fillId="6" borderId="4" xfId="0" applyFont="1" applyFill="1" applyBorder="1" applyAlignment="1">
      <alignment vertical="center" wrapText="1"/>
    </xf>
    <xf numFmtId="166" fontId="13" fillId="3" borderId="5" xfId="5" applyNumberFormat="1" applyFont="1" applyFill="1" applyBorder="1" applyAlignment="1">
      <alignment vertical="center" wrapText="1"/>
    </xf>
    <xf numFmtId="0" fontId="12" fillId="3" borderId="1" xfId="0" applyFont="1" applyFill="1" applyBorder="1"/>
    <xf numFmtId="166" fontId="7" fillId="3" borderId="1" xfId="0" applyNumberFormat="1" applyFont="1" applyFill="1" applyBorder="1"/>
    <xf numFmtId="0" fontId="12" fillId="3" borderId="0" xfId="0" applyFont="1" applyFill="1" applyAlignment="1">
      <alignment wrapText="1"/>
    </xf>
    <xf numFmtId="166" fontId="7" fillId="3" borderId="1" xfId="0" applyNumberFormat="1" applyFont="1" applyFill="1" applyBorder="1" applyAlignment="1">
      <alignment wrapText="1"/>
    </xf>
    <xf numFmtId="0" fontId="5" fillId="6" borderId="3" xfId="0" applyFont="1" applyFill="1" applyBorder="1" applyAlignment="1">
      <alignment vertical="center" wrapText="1"/>
    </xf>
    <xf numFmtId="0" fontId="5" fillId="6"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2" fillId="3" borderId="1" xfId="0" applyFont="1" applyFill="1" applyBorder="1" applyAlignment="1">
      <alignment horizontal="left" vertical="center" wrapText="1"/>
    </xf>
    <xf numFmtId="9" fontId="12" fillId="3" borderId="0" xfId="7" applyFont="1" applyFill="1"/>
    <xf numFmtId="9" fontId="6" fillId="3" borderId="1" xfId="7" applyFont="1" applyFill="1" applyBorder="1" applyAlignment="1">
      <alignment horizontal="center" vertical="center"/>
    </xf>
    <xf numFmtId="0" fontId="26" fillId="0" borderId="0" xfId="0" applyFont="1"/>
    <xf numFmtId="0" fontId="15" fillId="0" borderId="1" xfId="0" applyFont="1" applyBorder="1" applyAlignment="1">
      <alignment horizontal="center" vertical="center" wrapText="1"/>
    </xf>
    <xf numFmtId="0" fontId="28" fillId="0" borderId="1" xfId="0" applyFont="1" applyBorder="1" applyAlignment="1">
      <alignment horizontal="center" vertical="center" wrapText="1"/>
    </xf>
    <xf numFmtId="6" fontId="28" fillId="0" borderId="1" xfId="0" applyNumberFormat="1" applyFont="1" applyBorder="1" applyAlignment="1">
      <alignment horizontal="center" vertical="center" wrapText="1"/>
    </xf>
    <xf numFmtId="3" fontId="28" fillId="0" borderId="1" xfId="0" applyNumberFormat="1" applyFont="1" applyBorder="1" applyAlignment="1">
      <alignment horizontal="center" vertical="center" wrapText="1"/>
    </xf>
    <xf numFmtId="6" fontId="6" fillId="3" borderId="1" xfId="0" applyNumberFormat="1" applyFont="1" applyFill="1" applyBorder="1" applyAlignment="1">
      <alignment horizontal="center" vertical="center"/>
    </xf>
    <xf numFmtId="0" fontId="0" fillId="3" borderId="1"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22" xfId="0" applyFill="1" applyBorder="1" applyAlignment="1">
      <alignment horizontal="center" vertical="center" wrapText="1"/>
    </xf>
    <xf numFmtId="0" fontId="0" fillId="3" borderId="16" xfId="0" applyFill="1" applyBorder="1" applyAlignment="1">
      <alignment horizontal="center" vertical="center" wrapText="1"/>
    </xf>
    <xf numFmtId="0" fontId="29" fillId="3" borderId="0" xfId="0" applyFont="1" applyFill="1"/>
    <xf numFmtId="0" fontId="30" fillId="3" borderId="0" xfId="0" applyFont="1" applyFill="1" applyAlignment="1">
      <alignment horizontal="center" vertical="center" wrapText="1"/>
    </xf>
    <xf numFmtId="0" fontId="29" fillId="3" borderId="0" xfId="0" applyFont="1" applyFill="1" applyAlignment="1">
      <alignment wrapText="1"/>
    </xf>
    <xf numFmtId="9" fontId="6" fillId="3" borderId="1" xfId="7" applyFont="1" applyFill="1" applyBorder="1" applyAlignment="1">
      <alignment horizontal="center" vertical="center" wrapText="1"/>
    </xf>
    <xf numFmtId="9" fontId="11" fillId="7" borderId="9" xfId="7" applyFont="1" applyFill="1" applyBorder="1" applyAlignment="1">
      <alignment horizontal="center" vertical="center" wrapText="1"/>
    </xf>
    <xf numFmtId="9" fontId="7" fillId="3" borderId="1" xfId="7" applyFont="1" applyFill="1" applyBorder="1" applyAlignment="1">
      <alignment horizontal="center" vertical="center" wrapText="1"/>
    </xf>
    <xf numFmtId="9" fontId="12" fillId="3" borderId="5" xfId="7" applyFont="1" applyFill="1" applyBorder="1" applyAlignment="1">
      <alignment horizontal="center" vertical="center"/>
    </xf>
    <xf numFmtId="9" fontId="29" fillId="3" borderId="0" xfId="7" applyFont="1" applyFill="1"/>
    <xf numFmtId="0" fontId="7" fillId="3" borderId="1" xfId="0" applyFont="1" applyFill="1" applyBorder="1" applyAlignment="1">
      <alignment horizontal="left" vertical="center" wrapText="1"/>
    </xf>
    <xf numFmtId="0" fontId="7" fillId="3" borderId="5" xfId="0" applyFont="1" applyFill="1" applyBorder="1" applyAlignment="1">
      <alignment horizontal="left" vertical="center" wrapText="1"/>
    </xf>
    <xf numFmtId="0" fontId="12" fillId="0" borderId="26" xfId="0" applyFont="1" applyBorder="1" applyAlignment="1">
      <alignment horizontal="center" vertical="center" wrapText="1"/>
    </xf>
    <xf numFmtId="166" fontId="6" fillId="0" borderId="12" xfId="5" applyNumberFormat="1" applyFont="1" applyFill="1" applyBorder="1" applyAlignment="1">
      <alignment horizontal="center" vertical="center" wrapText="1"/>
    </xf>
    <xf numFmtId="9" fontId="12" fillId="3" borderId="0" xfId="7" applyFont="1" applyFill="1" applyAlignment="1">
      <alignment wrapText="1"/>
    </xf>
    <xf numFmtId="9" fontId="7" fillId="3" borderId="1" xfId="7" applyFont="1" applyFill="1" applyBorder="1" applyAlignment="1">
      <alignment wrapText="1"/>
    </xf>
    <xf numFmtId="0" fontId="15" fillId="3" borderId="1" xfId="0" applyFont="1" applyFill="1" applyBorder="1" applyAlignment="1">
      <alignment horizontal="center" vertical="center"/>
    </xf>
    <xf numFmtId="0" fontId="18" fillId="3" borderId="0" xfId="0" applyFont="1" applyFill="1" applyAlignment="1">
      <alignment horizontal="center" vertical="center"/>
    </xf>
    <xf numFmtId="6" fontId="6" fillId="3" borderId="1" xfId="0" applyNumberFormat="1" applyFont="1" applyFill="1" applyBorder="1" applyAlignment="1">
      <alignment horizontal="center" vertical="center" wrapText="1"/>
    </xf>
    <xf numFmtId="166" fontId="0" fillId="3" borderId="1" xfId="5" applyNumberFormat="1" applyFont="1" applyFill="1" applyBorder="1" applyAlignment="1">
      <alignment horizontal="center" vertical="center" wrapText="1"/>
    </xf>
    <xf numFmtId="0" fontId="16" fillId="3" borderId="0" xfId="0" applyFont="1" applyFill="1" applyAlignment="1">
      <alignment horizontal="center" vertical="center" wrapText="1"/>
    </xf>
    <xf numFmtId="0" fontId="0" fillId="3" borderId="23" xfId="0" applyFill="1" applyBorder="1" applyAlignment="1">
      <alignment horizontal="center" vertical="center" wrapText="1"/>
    </xf>
    <xf numFmtId="0" fontId="6" fillId="3" borderId="1" xfId="0" applyFont="1" applyFill="1" applyBorder="1" applyAlignment="1">
      <alignment vertical="center" wrapText="1"/>
    </xf>
    <xf numFmtId="0" fontId="6" fillId="3" borderId="0" xfId="0" applyFont="1" applyFill="1" applyAlignment="1">
      <alignment vertical="center" wrapText="1"/>
    </xf>
    <xf numFmtId="6" fontId="6" fillId="3" borderId="0" xfId="0" applyNumberFormat="1" applyFont="1" applyFill="1" applyAlignment="1">
      <alignment horizontal="center" vertical="center" wrapText="1"/>
    </xf>
    <xf numFmtId="0" fontId="27" fillId="3" borderId="0" xfId="0" applyFont="1" applyFill="1" applyAlignment="1">
      <alignment vertical="center" wrapText="1"/>
    </xf>
    <xf numFmtId="0" fontId="27" fillId="3" borderId="0" xfId="0" applyFont="1" applyFill="1" applyAlignment="1">
      <alignment horizontal="center" vertical="center" wrapText="1"/>
    </xf>
    <xf numFmtId="0" fontId="15" fillId="3" borderId="0" xfId="0" applyFont="1" applyFill="1" applyAlignment="1">
      <alignment horizontal="center" vertical="center" wrapText="1"/>
    </xf>
    <xf numFmtId="6" fontId="28" fillId="3" borderId="0" xfId="0" applyNumberFormat="1" applyFont="1" applyFill="1" applyAlignment="1">
      <alignment horizontal="center" vertical="center" wrapText="1"/>
    </xf>
    <xf numFmtId="0" fontId="18" fillId="3" borderId="0" xfId="0" applyFont="1" applyFill="1" applyAlignment="1">
      <alignment horizontal="center" vertical="center" wrapText="1"/>
    </xf>
    <xf numFmtId="0" fontId="18" fillId="3" borderId="21" xfId="0" applyFont="1" applyFill="1" applyBorder="1" applyAlignment="1">
      <alignment horizontal="center" vertical="center" wrapText="1"/>
    </xf>
    <xf numFmtId="0" fontId="18" fillId="10" borderId="19" xfId="0" applyFont="1" applyFill="1" applyBorder="1" applyAlignment="1">
      <alignment vertical="center" wrapText="1"/>
    </xf>
    <xf numFmtId="0" fontId="15" fillId="3" borderId="11"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0" xfId="0" applyFill="1" applyAlignment="1">
      <alignment vertical="center"/>
    </xf>
    <xf numFmtId="0" fontId="18" fillId="3" borderId="20" xfId="0" applyFont="1" applyFill="1" applyBorder="1" applyAlignment="1">
      <alignment horizontal="center" vertical="center" wrapText="1"/>
    </xf>
    <xf numFmtId="0" fontId="15" fillId="3" borderId="0" xfId="0" applyFont="1" applyFill="1" applyAlignment="1">
      <alignment vertical="center" wrapText="1"/>
    </xf>
    <xf numFmtId="0" fontId="13" fillId="3" borderId="20" xfId="0" applyFont="1" applyFill="1" applyBorder="1" applyAlignment="1">
      <alignment vertical="center"/>
    </xf>
    <xf numFmtId="0" fontId="13" fillId="3" borderId="21" xfId="0" applyFont="1" applyFill="1" applyBorder="1" applyAlignment="1">
      <alignment vertical="center"/>
    </xf>
    <xf numFmtId="0" fontId="15" fillId="3" borderId="22" xfId="0" applyFont="1" applyFill="1" applyBorder="1" applyAlignment="1">
      <alignment vertical="center" wrapText="1"/>
    </xf>
    <xf numFmtId="0" fontId="15" fillId="3" borderId="23" xfId="0" applyFont="1" applyFill="1" applyBorder="1" applyAlignment="1">
      <alignment vertical="center" wrapText="1"/>
    </xf>
    <xf numFmtId="0" fontId="15" fillId="3" borderId="16" xfId="0" applyFont="1" applyFill="1" applyBorder="1" applyAlignment="1">
      <alignment vertical="center" wrapText="1"/>
    </xf>
    <xf numFmtId="164" fontId="12" fillId="3" borderId="5" xfId="0" applyNumberFormat="1" applyFont="1" applyFill="1" applyBorder="1" applyAlignment="1">
      <alignment horizontal="center" vertical="center"/>
    </xf>
    <xf numFmtId="166" fontId="15" fillId="3" borderId="1" xfId="5" applyNumberFormat="1" applyFont="1" applyFill="1" applyBorder="1" applyAlignment="1">
      <alignment horizontal="center" vertical="center" wrapText="1"/>
    </xf>
    <xf numFmtId="0" fontId="16" fillId="3" borderId="0" xfId="0" applyFont="1" applyFill="1" applyAlignment="1">
      <alignment vertical="center" wrapText="1"/>
    </xf>
    <xf numFmtId="44" fontId="0" fillId="3" borderId="1" xfId="5" applyFont="1" applyFill="1" applyBorder="1" applyAlignment="1">
      <alignment horizontal="center" vertical="center" wrapText="1"/>
    </xf>
    <xf numFmtId="0" fontId="14" fillId="3" borderId="0" xfId="0" applyFont="1" applyFill="1" applyAlignment="1">
      <alignment horizontal="center" vertical="center" wrapText="1"/>
    </xf>
    <xf numFmtId="164" fontId="14" fillId="3" borderId="0" xfId="0" applyNumberFormat="1" applyFont="1" applyFill="1"/>
    <xf numFmtId="6" fontId="13" fillId="3" borderId="0" xfId="0" applyNumberFormat="1" applyFont="1" applyFill="1" applyAlignment="1">
      <alignment horizontal="center" vertical="center"/>
    </xf>
    <xf numFmtId="0" fontId="18" fillId="10" borderId="18" xfId="0" applyFont="1" applyFill="1" applyBorder="1" applyAlignment="1">
      <alignment vertical="center" wrapText="1"/>
    </xf>
    <xf numFmtId="0" fontId="18" fillId="10" borderId="32" xfId="0" applyFont="1" applyFill="1" applyBorder="1" applyAlignment="1">
      <alignment vertical="center" wrapText="1"/>
    </xf>
    <xf numFmtId="0" fontId="18" fillId="3" borderId="36" xfId="0" applyFont="1" applyFill="1" applyBorder="1" applyAlignment="1">
      <alignment horizontal="center" vertical="center" wrapText="1"/>
    </xf>
    <xf numFmtId="0" fontId="18" fillId="3" borderId="37" xfId="0" applyFont="1" applyFill="1" applyBorder="1" applyAlignment="1">
      <alignment horizontal="center" vertical="center" wrapText="1"/>
    </xf>
    <xf numFmtId="0" fontId="13" fillId="3" borderId="36" xfId="0" applyFont="1" applyFill="1" applyBorder="1" applyAlignment="1">
      <alignment horizontal="center" vertical="center"/>
    </xf>
    <xf numFmtId="0" fontId="13" fillId="3" borderId="37" xfId="0" applyFont="1" applyFill="1" applyBorder="1" applyAlignment="1">
      <alignment horizontal="center" vertical="center"/>
    </xf>
    <xf numFmtId="0" fontId="0" fillId="3" borderId="37" xfId="0" applyFill="1" applyBorder="1" applyAlignment="1">
      <alignment horizontal="center" vertical="center"/>
    </xf>
    <xf numFmtId="0" fontId="14" fillId="3" borderId="36" xfId="0" applyFont="1" applyFill="1" applyBorder="1" applyAlignment="1">
      <alignment horizontal="center" vertical="center"/>
    </xf>
    <xf numFmtId="0" fontId="13" fillId="3" borderId="33" xfId="0" applyFont="1" applyFill="1" applyBorder="1" applyAlignment="1">
      <alignment horizontal="center" vertical="center"/>
    </xf>
    <xf numFmtId="0" fontId="13" fillId="3" borderId="34" xfId="0" applyFont="1" applyFill="1" applyBorder="1" applyAlignment="1">
      <alignment horizontal="center" vertical="center"/>
    </xf>
    <xf numFmtId="0" fontId="18" fillId="3" borderId="34" xfId="0" applyFont="1" applyFill="1" applyBorder="1" applyAlignment="1">
      <alignment horizontal="center" vertical="center" wrapText="1"/>
    </xf>
    <xf numFmtId="0" fontId="0" fillId="3" borderId="35" xfId="0" applyFill="1" applyBorder="1" applyAlignment="1">
      <alignment horizontal="center" vertical="center"/>
    </xf>
    <xf numFmtId="0" fontId="6" fillId="3" borderId="7" xfId="0" applyFont="1" applyFill="1" applyBorder="1" applyAlignment="1">
      <alignment vertical="center" wrapText="1"/>
    </xf>
    <xf numFmtId="0" fontId="15" fillId="0" borderId="2" xfId="0" applyFont="1" applyBorder="1" applyAlignment="1">
      <alignment horizontal="center" vertical="center" wrapText="1"/>
    </xf>
    <xf numFmtId="6" fontId="28" fillId="0" borderId="2"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26" fillId="3" borderId="0" xfId="0" applyFont="1" applyFill="1"/>
    <xf numFmtId="166" fontId="13" fillId="0" borderId="1" xfId="5" applyNumberFormat="1" applyFont="1" applyFill="1" applyBorder="1" applyAlignment="1">
      <alignment horizontal="center" vertical="center" wrapText="1"/>
    </xf>
    <xf numFmtId="166" fontId="6" fillId="0" borderId="1" xfId="5" applyNumberFormat="1" applyFont="1" applyFill="1" applyBorder="1" applyAlignment="1">
      <alignment horizontal="center" vertical="center" wrapText="1"/>
    </xf>
    <xf numFmtId="164" fontId="7" fillId="0" borderId="1" xfId="1" applyFont="1" applyFill="1" applyBorder="1" applyAlignment="1">
      <alignment horizontal="center" vertical="center" wrapText="1"/>
    </xf>
    <xf numFmtId="0" fontId="7" fillId="0" borderId="1" xfId="0" applyFont="1" applyBorder="1" applyAlignment="1">
      <alignment horizontal="center" vertical="center" wrapText="1"/>
    </xf>
    <xf numFmtId="0" fontId="14" fillId="0" borderId="0" xfId="0" applyFont="1" applyAlignment="1">
      <alignment horizontal="center" vertical="center" wrapText="1"/>
    </xf>
    <xf numFmtId="164" fontId="6" fillId="0" borderId="1" xfId="1" applyFont="1" applyFill="1" applyBorder="1" applyAlignment="1">
      <alignment horizontal="center" vertical="center" wrapText="1"/>
    </xf>
    <xf numFmtId="6" fontId="28" fillId="3" borderId="1" xfId="0" applyNumberFormat="1" applyFont="1" applyFill="1" applyBorder="1" applyAlignment="1">
      <alignment horizontal="center" vertical="center" wrapText="1"/>
    </xf>
    <xf numFmtId="164" fontId="11" fillId="3" borderId="1" xfId="1" applyFont="1" applyFill="1" applyBorder="1" applyAlignment="1">
      <alignment horizontal="center" vertical="center" wrapText="1"/>
    </xf>
    <xf numFmtId="167" fontId="6" fillId="3" borderId="1" xfId="0" applyNumberFormat="1" applyFont="1" applyFill="1" applyBorder="1" applyAlignment="1">
      <alignment horizontal="center" vertical="center" wrapText="1"/>
    </xf>
    <xf numFmtId="164" fontId="5" fillId="4" borderId="1" xfId="1"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3" fontId="5" fillId="2" borderId="10" xfId="0" applyNumberFormat="1" applyFont="1" applyFill="1" applyBorder="1" applyAlignment="1">
      <alignment horizontal="center" vertical="center" wrapText="1"/>
    </xf>
    <xf numFmtId="3" fontId="5" fillId="2" borderId="12" xfId="0" applyNumberFormat="1" applyFont="1" applyFill="1" applyBorder="1" applyAlignment="1">
      <alignment horizontal="center" vertical="center" wrapText="1"/>
    </xf>
    <xf numFmtId="0" fontId="5" fillId="4" borderId="15" xfId="0" applyFont="1" applyFill="1" applyBorder="1" applyAlignment="1">
      <alignment horizontal="center"/>
    </xf>
    <xf numFmtId="0" fontId="5"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 xfId="0" applyFont="1" applyFill="1" applyBorder="1" applyAlignment="1">
      <alignment horizontal="center" vertical="center" wrapText="1"/>
    </xf>
    <xf numFmtId="3" fontId="5" fillId="2" borderId="9" xfId="1" applyNumberFormat="1" applyFont="1" applyFill="1" applyBorder="1" applyAlignment="1">
      <alignment horizontal="center" vertical="center" wrapText="1"/>
    </xf>
    <xf numFmtId="3" fontId="5" fillId="2" borderId="1" xfId="1" applyNumberFormat="1" applyFont="1" applyFill="1" applyBorder="1" applyAlignment="1">
      <alignment horizontal="center" vertical="center" wrapText="1"/>
    </xf>
    <xf numFmtId="3" fontId="5" fillId="2" borderId="9" xfId="0" applyNumberFormat="1"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166" fontId="7" fillId="3" borderId="5" xfId="0" applyNumberFormat="1" applyFont="1" applyFill="1" applyBorder="1" applyAlignment="1">
      <alignment horizontal="center" vertical="center" wrapText="1"/>
    </xf>
    <xf numFmtId="166" fontId="7" fillId="3" borderId="6" xfId="0" applyNumberFormat="1" applyFont="1" applyFill="1" applyBorder="1" applyAlignment="1">
      <alignment horizontal="center" vertical="center" wrapText="1"/>
    </xf>
    <xf numFmtId="0" fontId="17" fillId="3" borderId="0" xfId="0" applyFont="1" applyFill="1" applyAlignment="1">
      <alignment horizontal="center" vertical="center" wrapText="1"/>
    </xf>
    <xf numFmtId="0" fontId="12" fillId="3" borderId="2" xfId="0" applyFont="1" applyFill="1" applyBorder="1" applyAlignment="1">
      <alignment horizontal="center"/>
    </xf>
    <xf numFmtId="0" fontId="12" fillId="3" borderId="3" xfId="0" applyFont="1" applyFill="1" applyBorder="1" applyAlignment="1">
      <alignment horizontal="center"/>
    </xf>
    <xf numFmtId="0" fontId="12" fillId="3" borderId="4" xfId="0" applyFont="1" applyFill="1" applyBorder="1" applyAlignment="1">
      <alignment horizontal="center"/>
    </xf>
    <xf numFmtId="0" fontId="18" fillId="11" borderId="17" xfId="0" applyFont="1" applyFill="1" applyBorder="1" applyAlignment="1">
      <alignment horizontal="center" vertical="center"/>
    </xf>
    <xf numFmtId="0" fontId="18" fillId="11" borderId="18" xfId="0" applyFont="1" applyFill="1" applyBorder="1" applyAlignment="1">
      <alignment horizontal="center" vertical="center"/>
    </xf>
    <xf numFmtId="0" fontId="18" fillId="11" borderId="19" xfId="0" applyFont="1" applyFill="1" applyBorder="1" applyAlignment="1">
      <alignment horizontal="center" vertical="center"/>
    </xf>
    <xf numFmtId="0" fontId="27" fillId="0" borderId="30"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35" xfId="0" applyFont="1" applyBorder="1" applyAlignment="1">
      <alignment horizontal="center" vertical="center" wrapText="1"/>
    </xf>
    <xf numFmtId="0" fontId="6" fillId="3" borderId="1"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32"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0" fillId="3" borderId="0" xfId="0" applyFill="1" applyAlignment="1">
      <alignment horizontal="center" vertical="center" wrapText="1"/>
    </xf>
    <xf numFmtId="0" fontId="13" fillId="3" borderId="5"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7" xfId="0" applyFont="1" applyFill="1" applyBorder="1" applyAlignment="1">
      <alignment horizontal="center" vertical="center" wrapText="1"/>
    </xf>
    <xf numFmtId="166" fontId="13" fillId="3" borderId="5" xfId="0" applyNumberFormat="1" applyFont="1" applyFill="1" applyBorder="1" applyAlignment="1">
      <alignment horizontal="center" vertical="center" wrapText="1"/>
    </xf>
    <xf numFmtId="166" fontId="13" fillId="3" borderId="6" xfId="0" applyNumberFormat="1" applyFont="1" applyFill="1" applyBorder="1" applyAlignment="1">
      <alignment horizontal="center" vertical="center" wrapText="1"/>
    </xf>
    <xf numFmtId="166" fontId="13" fillId="3" borderId="7" xfId="0" applyNumberFormat="1" applyFont="1" applyFill="1" applyBorder="1" applyAlignment="1">
      <alignment horizontal="center" vertical="center" wrapText="1"/>
    </xf>
    <xf numFmtId="0" fontId="17" fillId="3" borderId="0" xfId="0" applyFont="1" applyFill="1" applyAlignment="1">
      <alignment horizontal="center" vertical="center"/>
    </xf>
    <xf numFmtId="166" fontId="0" fillId="3" borderId="1" xfId="5" applyNumberFormat="1" applyFont="1" applyFill="1" applyBorder="1" applyAlignment="1">
      <alignment horizontal="center" vertical="center"/>
    </xf>
    <xf numFmtId="0" fontId="0" fillId="3" borderId="1" xfId="0" applyFill="1" applyBorder="1" applyAlignment="1">
      <alignment horizontal="center" vertical="center" wrapText="1"/>
    </xf>
    <xf numFmtId="0" fontId="11" fillId="4" borderId="2" xfId="0" applyFont="1" applyFill="1" applyBorder="1" applyAlignment="1">
      <alignment horizontal="center" wrapText="1"/>
    </xf>
    <xf numFmtId="0" fontId="11" fillId="4" borderId="3" xfId="0" applyFont="1" applyFill="1" applyBorder="1" applyAlignment="1">
      <alignment horizontal="center" wrapText="1"/>
    </xf>
    <xf numFmtId="0" fontId="11" fillId="4" borderId="4" xfId="0" applyFont="1" applyFill="1" applyBorder="1" applyAlignment="1">
      <alignment horizontal="center" wrapText="1"/>
    </xf>
    <xf numFmtId="0" fontId="3"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0" fillId="3" borderId="1" xfId="0" applyFill="1" applyBorder="1" applyAlignment="1">
      <alignment horizontal="center" vertical="center"/>
    </xf>
    <xf numFmtId="0" fontId="13" fillId="3" borderId="1" xfId="0" applyFont="1" applyFill="1" applyBorder="1" applyAlignment="1">
      <alignment horizontal="center" vertical="top" wrapText="1"/>
    </xf>
    <xf numFmtId="166" fontId="0" fillId="3" borderId="5" xfId="5" applyNumberFormat="1" applyFont="1" applyFill="1" applyBorder="1" applyAlignment="1">
      <alignment horizontal="center" vertical="center"/>
    </xf>
    <xf numFmtId="166" fontId="0" fillId="3" borderId="6" xfId="5" applyNumberFormat="1" applyFont="1" applyFill="1" applyBorder="1" applyAlignment="1">
      <alignment horizontal="center" vertical="center"/>
    </xf>
    <xf numFmtId="166" fontId="0" fillId="3" borderId="7" xfId="5" applyNumberFormat="1" applyFont="1" applyFill="1" applyBorder="1" applyAlignment="1">
      <alignment horizontal="center" vertical="center"/>
    </xf>
    <xf numFmtId="166" fontId="6" fillId="3" borderId="1" xfId="0" applyNumberFormat="1" applyFont="1" applyFill="1" applyBorder="1" applyAlignment="1">
      <alignment horizontal="center" vertical="center" wrapText="1"/>
    </xf>
    <xf numFmtId="0" fontId="23" fillId="3" borderId="1" xfId="0" applyFont="1" applyFill="1" applyBorder="1" applyAlignment="1">
      <alignment horizontal="center" vertical="center" textRotation="90" wrapText="1"/>
    </xf>
    <xf numFmtId="0" fontId="18" fillId="10" borderId="17" xfId="0" applyFont="1" applyFill="1" applyBorder="1" applyAlignment="1">
      <alignment horizontal="center" vertical="center" wrapText="1"/>
    </xf>
    <xf numFmtId="0" fontId="18" fillId="10" borderId="18"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18" fillId="10" borderId="19" xfId="0" applyFont="1" applyFill="1" applyBorder="1" applyAlignment="1">
      <alignment horizontal="center" vertical="center" wrapText="1"/>
    </xf>
    <xf numFmtId="0" fontId="27" fillId="0" borderId="30" xfId="0" applyFont="1" applyBorder="1" applyAlignment="1">
      <alignment horizontal="center" vertical="center"/>
    </xf>
    <xf numFmtId="0" fontId="27" fillId="0" borderId="31" xfId="0" applyFont="1" applyBorder="1" applyAlignment="1">
      <alignment horizontal="center" vertical="center"/>
    </xf>
    <xf numFmtId="0" fontId="27" fillId="0" borderId="32" xfId="0" applyFont="1" applyBorder="1" applyAlignment="1">
      <alignment horizontal="center" vertical="center"/>
    </xf>
    <xf numFmtId="0" fontId="27" fillId="0" borderId="33" xfId="0" applyFont="1" applyBorder="1" applyAlignment="1">
      <alignment horizontal="center" vertical="center"/>
    </xf>
    <xf numFmtId="0" fontId="27" fillId="0" borderId="34" xfId="0" applyFont="1" applyBorder="1" applyAlignment="1">
      <alignment horizontal="center" vertical="center"/>
    </xf>
    <xf numFmtId="0" fontId="27" fillId="0" borderId="35" xfId="0" applyFont="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5" fillId="4" borderId="2" xfId="0" applyFont="1" applyFill="1" applyBorder="1" applyAlignment="1">
      <alignment horizontal="center" wrapText="1"/>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18" fillId="9" borderId="17" xfId="0" applyFont="1" applyFill="1" applyBorder="1" applyAlignment="1">
      <alignment horizontal="center" vertical="center"/>
    </xf>
    <xf numFmtId="0" fontId="18" fillId="9" borderId="18" xfId="0" applyFont="1" applyFill="1" applyBorder="1" applyAlignment="1">
      <alignment horizontal="center" vertical="center"/>
    </xf>
    <xf numFmtId="0" fontId="18" fillId="9" borderId="19" xfId="0" applyFont="1" applyFill="1" applyBorder="1" applyAlignment="1">
      <alignment horizontal="center" vertical="center"/>
    </xf>
    <xf numFmtId="0" fontId="15" fillId="3" borderId="11" xfId="0" applyFont="1" applyFill="1" applyBorder="1" applyAlignment="1">
      <alignment horizontal="center" vertical="center"/>
    </xf>
    <xf numFmtId="0" fontId="0" fillId="3" borderId="11" xfId="0" applyFill="1" applyBorder="1" applyAlignment="1">
      <alignment horizontal="center" vertical="center" wrapText="1"/>
    </xf>
    <xf numFmtId="0" fontId="0" fillId="3" borderId="2" xfId="0" applyFill="1" applyBorder="1" applyAlignment="1">
      <alignment horizontal="center" vertical="center"/>
    </xf>
    <xf numFmtId="0" fontId="0" fillId="3" borderId="4" xfId="0" applyFill="1" applyBorder="1" applyAlignment="1">
      <alignment horizontal="center" vertical="center"/>
    </xf>
    <xf numFmtId="166" fontId="7" fillId="3" borderId="1" xfId="0"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 xfId="0" applyFont="1" applyFill="1" applyBorder="1" applyAlignment="1">
      <alignment horizontal="center" vertical="top" wrapText="1"/>
    </xf>
    <xf numFmtId="0" fontId="7" fillId="3" borderId="1" xfId="0" applyFont="1" applyFill="1" applyBorder="1" applyAlignment="1">
      <alignment horizontal="center" vertical="center" wrapText="1"/>
    </xf>
    <xf numFmtId="0" fontId="5" fillId="4" borderId="1" xfId="0" applyFont="1" applyFill="1" applyBorder="1" applyAlignment="1">
      <alignment horizontal="center" wrapText="1"/>
    </xf>
    <xf numFmtId="3" fontId="5" fillId="5" borderId="10" xfId="0" applyNumberFormat="1" applyFont="1" applyFill="1" applyBorder="1" applyAlignment="1">
      <alignment horizontal="center" vertical="center" wrapText="1"/>
    </xf>
    <xf numFmtId="3" fontId="5" fillId="5" borderId="12" xfId="0" applyNumberFormat="1" applyFont="1" applyFill="1" applyBorder="1" applyAlignment="1">
      <alignment horizontal="center" vertical="center" wrapText="1"/>
    </xf>
    <xf numFmtId="0" fontId="5" fillId="4" borderId="3" xfId="0" applyFont="1" applyFill="1" applyBorder="1" applyAlignment="1">
      <alignment horizontal="center"/>
    </xf>
    <xf numFmtId="0" fontId="5" fillId="5" borderId="8"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 xfId="0" applyFont="1" applyFill="1" applyBorder="1" applyAlignment="1">
      <alignment horizontal="center" vertical="center" wrapText="1"/>
    </xf>
    <xf numFmtId="3" fontId="5" fillId="5" borderId="9" xfId="1" applyNumberFormat="1" applyFont="1" applyFill="1" applyBorder="1" applyAlignment="1">
      <alignment horizontal="center" vertical="center" wrapText="1"/>
    </xf>
    <xf numFmtId="3" fontId="5" fillId="5" borderId="1" xfId="1" applyNumberFormat="1" applyFont="1" applyFill="1" applyBorder="1" applyAlignment="1">
      <alignment horizontal="center" vertical="center" wrapText="1"/>
    </xf>
    <xf numFmtId="3" fontId="5" fillId="5" borderId="9" xfId="0" applyNumberFormat="1" applyFont="1" applyFill="1" applyBorder="1" applyAlignment="1">
      <alignment horizontal="center" vertical="center" wrapText="1"/>
    </xf>
    <xf numFmtId="3" fontId="5" fillId="5" borderId="1" xfId="0" applyNumberFormat="1" applyFont="1" applyFill="1" applyBorder="1" applyAlignment="1">
      <alignment horizontal="center" vertical="center" wrapText="1"/>
    </xf>
    <xf numFmtId="0" fontId="12" fillId="3" borderId="7" xfId="0" applyFont="1" applyFill="1" applyBorder="1" applyAlignment="1">
      <alignment horizontal="center" wrapText="1"/>
    </xf>
    <xf numFmtId="0" fontId="8" fillId="3" borderId="29"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0" xfId="0" applyFont="1" applyFill="1" applyAlignment="1">
      <alignment horizontal="center" vertical="center" wrapText="1"/>
    </xf>
    <xf numFmtId="0" fontId="18" fillId="11" borderId="17" xfId="0" applyFont="1" applyFill="1" applyBorder="1" applyAlignment="1">
      <alignment horizontal="center" vertical="center" wrapText="1"/>
    </xf>
    <xf numFmtId="0" fontId="18" fillId="11" borderId="18" xfId="0" applyFont="1" applyFill="1" applyBorder="1" applyAlignment="1">
      <alignment horizontal="center" vertical="center" wrapText="1"/>
    </xf>
    <xf numFmtId="0" fontId="18" fillId="11" borderId="1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6" fillId="0" borderId="3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5" xfId="0" applyFont="1" applyBorder="1" applyAlignment="1">
      <alignment horizontal="center" vertical="center" wrapText="1"/>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5" fillId="4" borderId="24" xfId="0" applyFont="1" applyFill="1" applyBorder="1" applyAlignment="1">
      <alignment horizontal="center" wrapText="1"/>
    </xf>
    <xf numFmtId="0" fontId="5" fillId="4" borderId="25" xfId="0" applyFont="1" applyFill="1" applyBorder="1" applyAlignment="1">
      <alignment horizontal="center" wrapText="1"/>
    </xf>
    <xf numFmtId="0" fontId="32" fillId="3" borderId="18" xfId="8" applyFont="1" applyFill="1" applyBorder="1" applyAlignment="1">
      <alignment horizontal="center" vertical="center" wrapText="1"/>
    </xf>
    <xf numFmtId="0" fontId="33" fillId="3" borderId="18" xfId="0" applyFont="1" applyFill="1" applyBorder="1" applyAlignment="1">
      <alignment horizontal="center" vertical="center" wrapText="1"/>
    </xf>
    <xf numFmtId="166" fontId="13" fillId="3" borderId="1" xfId="5" applyNumberFormat="1" applyFont="1" applyFill="1" applyBorder="1" applyAlignment="1">
      <alignment horizontal="center" vertical="center"/>
    </xf>
    <xf numFmtId="0" fontId="15" fillId="3" borderId="33" xfId="0" applyFont="1" applyFill="1" applyBorder="1" applyAlignment="1">
      <alignment horizontal="center" vertical="center"/>
    </xf>
    <xf numFmtId="0" fontId="15" fillId="3" borderId="34" xfId="0" applyFont="1" applyFill="1" applyBorder="1" applyAlignment="1">
      <alignment horizontal="center" vertical="center"/>
    </xf>
    <xf numFmtId="0" fontId="18" fillId="10" borderId="30" xfId="0" applyFont="1" applyFill="1" applyBorder="1" applyAlignment="1">
      <alignment horizontal="center" vertical="center" wrapText="1"/>
    </xf>
    <xf numFmtId="0" fontId="18" fillId="10" borderId="31" xfId="0" applyFont="1" applyFill="1" applyBorder="1" applyAlignment="1">
      <alignment horizontal="center" vertical="center" wrapText="1"/>
    </xf>
  </cellXfs>
  <cellStyles count="9">
    <cellStyle name="Hipervínculo" xfId="8" builtinId="8"/>
    <cellStyle name="Millares 3" xfId="4"/>
    <cellStyle name="Moneda" xfId="5" builtinId="4"/>
    <cellStyle name="Moneda [0]" xfId="1" builtinId="7"/>
    <cellStyle name="Moneda 2" xfId="6"/>
    <cellStyle name="Normal" xfId="0" builtinId="0"/>
    <cellStyle name="Normal 2" xfId="2"/>
    <cellStyle name="Normal 4" xfId="3"/>
    <cellStyle name="Porcentaje" xfId="7" builtinId="5"/>
  </cellStyles>
  <dxfs count="0"/>
  <tableStyles count="0" defaultTableStyle="TableStyleMedium2" defaultPivotStyle="PivotStyleLight16"/>
  <colors>
    <mruColors>
      <color rgb="FFF6F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6.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6.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10</xdr:col>
      <xdr:colOff>408214</xdr:colOff>
      <xdr:row>3</xdr:row>
      <xdr:rowOff>122464</xdr:rowOff>
    </xdr:from>
    <xdr:to>
      <xdr:col>17</xdr:col>
      <xdr:colOff>485169</xdr:colOff>
      <xdr:row>7</xdr:row>
      <xdr:rowOff>956379</xdr:rowOff>
    </xdr:to>
    <xdr:pic>
      <xdr:nvPicPr>
        <xdr:cNvPr id="3" name="Imagen 2">
          <a:extLst>
            <a:ext uri="{FF2B5EF4-FFF2-40B4-BE49-F238E27FC236}">
              <a16:creationId xmlns="" xmlns:a16="http://schemas.microsoft.com/office/drawing/2014/main" id="{FA9DD26D-A04C-CA7C-6B95-907424C5D1BA}"/>
            </a:ext>
          </a:extLst>
        </xdr:cNvPr>
        <xdr:cNvPicPr>
          <a:picLocks noChangeAspect="1"/>
        </xdr:cNvPicPr>
      </xdr:nvPicPr>
      <xdr:blipFill>
        <a:blip xmlns:r="http://schemas.openxmlformats.org/officeDocument/2006/relationships" r:embed="rId1"/>
        <a:stretch>
          <a:fillRect/>
        </a:stretch>
      </xdr:blipFill>
      <xdr:spPr>
        <a:xfrm>
          <a:off x="21077464" y="734785"/>
          <a:ext cx="5410955" cy="82974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449034</xdr:colOff>
      <xdr:row>29</xdr:row>
      <xdr:rowOff>95250</xdr:rowOff>
    </xdr:from>
    <xdr:to>
      <xdr:col>6</xdr:col>
      <xdr:colOff>1115785</xdr:colOff>
      <xdr:row>37</xdr:row>
      <xdr:rowOff>182061</xdr:rowOff>
    </xdr:to>
    <xdr:pic>
      <xdr:nvPicPr>
        <xdr:cNvPr id="4" name="Imagen 3">
          <a:extLst>
            <a:ext uri="{FF2B5EF4-FFF2-40B4-BE49-F238E27FC236}">
              <a16:creationId xmlns="" xmlns:a16="http://schemas.microsoft.com/office/drawing/2014/main" id="{31B720C9-6F80-497F-BCB2-F5E0287A3450}"/>
            </a:ext>
          </a:extLst>
        </xdr:cNvPr>
        <xdr:cNvPicPr>
          <a:picLocks noChangeAspect="1"/>
        </xdr:cNvPicPr>
      </xdr:nvPicPr>
      <xdr:blipFill>
        <a:blip xmlns:r="http://schemas.openxmlformats.org/officeDocument/2006/relationships" r:embed="rId1"/>
        <a:stretch>
          <a:fillRect/>
        </a:stretch>
      </xdr:blipFill>
      <xdr:spPr>
        <a:xfrm>
          <a:off x="952498" y="7062107"/>
          <a:ext cx="12845144" cy="1795868"/>
        </a:xfrm>
        <a:prstGeom prst="rect">
          <a:avLst/>
        </a:prstGeom>
        <a:ln>
          <a:solidFill>
            <a:schemeClr val="tx1"/>
          </a:solidFill>
        </a:ln>
      </xdr:spPr>
    </xdr:pic>
    <xdr:clientData/>
  </xdr:twoCellAnchor>
  <xdr:twoCellAnchor editAs="oneCell">
    <xdr:from>
      <xdr:col>1</xdr:col>
      <xdr:colOff>1074964</xdr:colOff>
      <xdr:row>39</xdr:row>
      <xdr:rowOff>95249</xdr:rowOff>
    </xdr:from>
    <xdr:to>
      <xdr:col>5</xdr:col>
      <xdr:colOff>1279071</xdr:colOff>
      <xdr:row>58</xdr:row>
      <xdr:rowOff>81666</xdr:rowOff>
    </xdr:to>
    <xdr:pic>
      <xdr:nvPicPr>
        <xdr:cNvPr id="5" name="Imagen 4">
          <a:extLst>
            <a:ext uri="{FF2B5EF4-FFF2-40B4-BE49-F238E27FC236}">
              <a16:creationId xmlns="" xmlns:a16="http://schemas.microsoft.com/office/drawing/2014/main" id="{AB2C0CAA-9C04-46B9-B9C0-F888B98D0DF2}"/>
            </a:ext>
          </a:extLst>
        </xdr:cNvPr>
        <xdr:cNvPicPr>
          <a:picLocks noChangeAspect="1"/>
        </xdr:cNvPicPr>
      </xdr:nvPicPr>
      <xdr:blipFill>
        <a:blip xmlns:r="http://schemas.openxmlformats.org/officeDocument/2006/relationships" r:embed="rId2"/>
        <a:stretch>
          <a:fillRect/>
        </a:stretch>
      </xdr:blipFill>
      <xdr:spPr>
        <a:xfrm>
          <a:off x="1578428" y="9606642"/>
          <a:ext cx="10572750" cy="3605917"/>
        </a:xfrm>
        <a:prstGeom prst="rect">
          <a:avLst/>
        </a:prstGeom>
      </xdr:spPr>
    </xdr:pic>
    <xdr:clientData/>
  </xdr:twoCellAnchor>
  <xdr:twoCellAnchor editAs="oneCell">
    <xdr:from>
      <xdr:col>1</xdr:col>
      <xdr:colOff>1047752</xdr:colOff>
      <xdr:row>60</xdr:row>
      <xdr:rowOff>122464</xdr:rowOff>
    </xdr:from>
    <xdr:to>
      <xdr:col>6</xdr:col>
      <xdr:colOff>1183823</xdr:colOff>
      <xdr:row>66</xdr:row>
      <xdr:rowOff>151202</xdr:rowOff>
    </xdr:to>
    <xdr:pic>
      <xdr:nvPicPr>
        <xdr:cNvPr id="6" name="Imagen 5">
          <a:extLst>
            <a:ext uri="{FF2B5EF4-FFF2-40B4-BE49-F238E27FC236}">
              <a16:creationId xmlns="" xmlns:a16="http://schemas.microsoft.com/office/drawing/2014/main" id="{7003F3D6-3A00-45B5-89E0-A007D75652AA}"/>
            </a:ext>
          </a:extLst>
        </xdr:cNvPr>
        <xdr:cNvPicPr>
          <a:picLocks noChangeAspect="1"/>
        </xdr:cNvPicPr>
      </xdr:nvPicPr>
      <xdr:blipFill>
        <a:blip xmlns:r="http://schemas.openxmlformats.org/officeDocument/2006/relationships" r:embed="rId3"/>
        <a:stretch>
          <a:fillRect/>
        </a:stretch>
      </xdr:blipFill>
      <xdr:spPr>
        <a:xfrm>
          <a:off x="1551216" y="14246678"/>
          <a:ext cx="12314464" cy="1171739"/>
        </a:xfrm>
        <a:prstGeom prst="rect">
          <a:avLst/>
        </a:prstGeom>
        <a:ln>
          <a:solidFill>
            <a:schemeClr val="tx1"/>
          </a:solidFill>
        </a:ln>
      </xdr:spPr>
    </xdr:pic>
    <xdr:clientData/>
  </xdr:twoCellAnchor>
  <xdr:twoCellAnchor editAs="oneCell">
    <xdr:from>
      <xdr:col>6</xdr:col>
      <xdr:colOff>2873829</xdr:colOff>
      <xdr:row>30</xdr:row>
      <xdr:rowOff>182335</xdr:rowOff>
    </xdr:from>
    <xdr:to>
      <xdr:col>11</xdr:col>
      <xdr:colOff>838200</xdr:colOff>
      <xdr:row>39</xdr:row>
      <xdr:rowOff>130627</xdr:rowOff>
    </xdr:to>
    <xdr:pic>
      <xdr:nvPicPr>
        <xdr:cNvPr id="3" name="Imagen 2">
          <a:extLst>
            <a:ext uri="{FF2B5EF4-FFF2-40B4-BE49-F238E27FC236}">
              <a16:creationId xmlns="" xmlns:a16="http://schemas.microsoft.com/office/drawing/2014/main" id="{6FB8EA0F-6453-1FB5-CE30-3606EAD050C1}"/>
            </a:ext>
          </a:extLst>
        </xdr:cNvPr>
        <xdr:cNvPicPr>
          <a:picLocks noChangeAspect="1"/>
        </xdr:cNvPicPr>
      </xdr:nvPicPr>
      <xdr:blipFill>
        <a:blip xmlns:r="http://schemas.openxmlformats.org/officeDocument/2006/relationships" r:embed="rId4"/>
        <a:stretch>
          <a:fillRect/>
        </a:stretch>
      </xdr:blipFill>
      <xdr:spPr>
        <a:xfrm>
          <a:off x="15925800" y="11242221"/>
          <a:ext cx="7837714" cy="18968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1575029</xdr:colOff>
      <xdr:row>62</xdr:row>
      <xdr:rowOff>30618</xdr:rowOff>
    </xdr:from>
    <xdr:to>
      <xdr:col>3</xdr:col>
      <xdr:colOff>1347301</xdr:colOff>
      <xdr:row>75</xdr:row>
      <xdr:rowOff>162059</xdr:rowOff>
    </xdr:to>
    <xdr:pic>
      <xdr:nvPicPr>
        <xdr:cNvPr id="2" name="Imagen 1">
          <a:extLst>
            <a:ext uri="{FF2B5EF4-FFF2-40B4-BE49-F238E27FC236}">
              <a16:creationId xmlns="" xmlns:a16="http://schemas.microsoft.com/office/drawing/2014/main" id="{57261807-34E1-4CD2-A305-0659C473D66F}"/>
            </a:ext>
          </a:extLst>
        </xdr:cNvPr>
        <xdr:cNvPicPr>
          <a:picLocks noChangeAspect="1"/>
        </xdr:cNvPicPr>
      </xdr:nvPicPr>
      <xdr:blipFill>
        <a:blip xmlns:r="http://schemas.openxmlformats.org/officeDocument/2006/relationships" r:embed="rId1"/>
        <a:stretch>
          <a:fillRect/>
        </a:stretch>
      </xdr:blipFill>
      <xdr:spPr>
        <a:xfrm>
          <a:off x="2079854" y="17004168"/>
          <a:ext cx="6239747" cy="3145422"/>
        </a:xfrm>
        <a:prstGeom prst="rect">
          <a:avLst/>
        </a:prstGeom>
        <a:ln>
          <a:solidFill>
            <a:schemeClr val="tx1"/>
          </a:solidFill>
        </a:ln>
      </xdr:spPr>
    </xdr:pic>
    <xdr:clientData/>
  </xdr:twoCellAnchor>
  <xdr:twoCellAnchor editAs="oneCell">
    <xdr:from>
      <xdr:col>1</xdr:col>
      <xdr:colOff>449034</xdr:colOff>
      <xdr:row>26</xdr:row>
      <xdr:rowOff>95250</xdr:rowOff>
    </xdr:from>
    <xdr:to>
      <xdr:col>4</xdr:col>
      <xdr:colOff>3502478</xdr:colOff>
      <xdr:row>31</xdr:row>
      <xdr:rowOff>68089</xdr:rowOff>
    </xdr:to>
    <xdr:pic>
      <xdr:nvPicPr>
        <xdr:cNvPr id="3" name="Imagen 2">
          <a:extLst>
            <a:ext uri="{FF2B5EF4-FFF2-40B4-BE49-F238E27FC236}">
              <a16:creationId xmlns="" xmlns:a16="http://schemas.microsoft.com/office/drawing/2014/main" id="{423688EA-C36B-4251-9728-B9F4F71C31D2}"/>
            </a:ext>
          </a:extLst>
        </xdr:cNvPr>
        <xdr:cNvPicPr>
          <a:picLocks noChangeAspect="1"/>
        </xdr:cNvPicPr>
      </xdr:nvPicPr>
      <xdr:blipFill>
        <a:blip xmlns:r="http://schemas.openxmlformats.org/officeDocument/2006/relationships" r:embed="rId2"/>
        <a:stretch>
          <a:fillRect/>
        </a:stretch>
      </xdr:blipFill>
      <xdr:spPr>
        <a:xfrm>
          <a:off x="953859" y="7934325"/>
          <a:ext cx="12835619" cy="1997581"/>
        </a:xfrm>
        <a:prstGeom prst="rect">
          <a:avLst/>
        </a:prstGeom>
        <a:ln>
          <a:solidFill>
            <a:schemeClr val="tx1"/>
          </a:solidFill>
        </a:ln>
      </xdr:spPr>
    </xdr:pic>
    <xdr:clientData/>
  </xdr:twoCellAnchor>
  <xdr:twoCellAnchor editAs="oneCell">
    <xdr:from>
      <xdr:col>1</xdr:col>
      <xdr:colOff>765402</xdr:colOff>
      <xdr:row>33</xdr:row>
      <xdr:rowOff>547687</xdr:rowOff>
    </xdr:from>
    <xdr:to>
      <xdr:col>4</xdr:col>
      <xdr:colOff>1546452</xdr:colOff>
      <xdr:row>46</xdr:row>
      <xdr:rowOff>86428</xdr:rowOff>
    </xdr:to>
    <xdr:pic>
      <xdr:nvPicPr>
        <xdr:cNvPr id="4" name="Imagen 3">
          <a:extLst>
            <a:ext uri="{FF2B5EF4-FFF2-40B4-BE49-F238E27FC236}">
              <a16:creationId xmlns="" xmlns:a16="http://schemas.microsoft.com/office/drawing/2014/main" id="{B22808A7-387F-401C-B994-4E4F61AFC297}"/>
            </a:ext>
          </a:extLst>
        </xdr:cNvPr>
        <xdr:cNvPicPr>
          <a:picLocks noChangeAspect="1"/>
        </xdr:cNvPicPr>
      </xdr:nvPicPr>
      <xdr:blipFill>
        <a:blip xmlns:r="http://schemas.openxmlformats.org/officeDocument/2006/relationships" r:embed="rId3"/>
        <a:stretch>
          <a:fillRect/>
        </a:stretch>
      </xdr:blipFill>
      <xdr:spPr>
        <a:xfrm>
          <a:off x="1270227" y="10453687"/>
          <a:ext cx="10563225" cy="3609998"/>
        </a:xfrm>
        <a:prstGeom prst="rect">
          <a:avLst/>
        </a:prstGeom>
      </xdr:spPr>
    </xdr:pic>
    <xdr:clientData/>
  </xdr:twoCellAnchor>
  <xdr:twoCellAnchor editAs="oneCell">
    <xdr:from>
      <xdr:col>1</xdr:col>
      <xdr:colOff>714377</xdr:colOff>
      <xdr:row>52</xdr:row>
      <xdr:rowOff>51026</xdr:rowOff>
    </xdr:from>
    <xdr:to>
      <xdr:col>4</xdr:col>
      <xdr:colOff>3237141</xdr:colOff>
      <xdr:row>58</xdr:row>
      <xdr:rowOff>79765</xdr:rowOff>
    </xdr:to>
    <xdr:pic>
      <xdr:nvPicPr>
        <xdr:cNvPr id="5" name="Imagen 4">
          <a:extLst>
            <a:ext uri="{FF2B5EF4-FFF2-40B4-BE49-F238E27FC236}">
              <a16:creationId xmlns="" xmlns:a16="http://schemas.microsoft.com/office/drawing/2014/main" id="{DC5C7BEC-446A-4206-ABF3-C208B63149CC}"/>
            </a:ext>
          </a:extLst>
        </xdr:cNvPr>
        <xdr:cNvPicPr>
          <a:picLocks noChangeAspect="1"/>
        </xdr:cNvPicPr>
      </xdr:nvPicPr>
      <xdr:blipFill>
        <a:blip xmlns:r="http://schemas.openxmlformats.org/officeDocument/2006/relationships" r:embed="rId4"/>
        <a:stretch>
          <a:fillRect/>
        </a:stretch>
      </xdr:blipFill>
      <xdr:spPr>
        <a:xfrm>
          <a:off x="1219202" y="15062426"/>
          <a:ext cx="12304939" cy="1171739"/>
        </a:xfrm>
        <a:prstGeom prst="rect">
          <a:avLst/>
        </a:prstGeom>
        <a:ln>
          <a:solidFill>
            <a:schemeClr val="tx1"/>
          </a:solidFill>
        </a:ln>
      </xdr:spPr>
    </xdr:pic>
    <xdr:clientData/>
  </xdr:twoCellAnchor>
  <xdr:twoCellAnchor editAs="oneCell">
    <xdr:from>
      <xdr:col>11</xdr:col>
      <xdr:colOff>300902</xdr:colOff>
      <xdr:row>36</xdr:row>
      <xdr:rowOff>563149</xdr:rowOff>
    </xdr:from>
    <xdr:to>
      <xdr:col>18</xdr:col>
      <xdr:colOff>283706</xdr:colOff>
      <xdr:row>46</xdr:row>
      <xdr:rowOff>99330</xdr:rowOff>
    </xdr:to>
    <xdr:pic>
      <xdr:nvPicPr>
        <xdr:cNvPr id="7" name="Imagen 6">
          <a:extLst>
            <a:ext uri="{FF2B5EF4-FFF2-40B4-BE49-F238E27FC236}">
              <a16:creationId xmlns="" xmlns:a16="http://schemas.microsoft.com/office/drawing/2014/main" id="{D93F633C-9ABA-4070-A318-CDD41CF77245}"/>
            </a:ext>
          </a:extLst>
        </xdr:cNvPr>
        <xdr:cNvPicPr>
          <a:picLocks noChangeAspect="1"/>
        </xdr:cNvPicPr>
      </xdr:nvPicPr>
      <xdr:blipFill>
        <a:blip xmlns:r="http://schemas.openxmlformats.org/officeDocument/2006/relationships" r:embed="rId5"/>
        <a:stretch>
          <a:fillRect/>
        </a:stretch>
      </xdr:blipFill>
      <xdr:spPr>
        <a:xfrm>
          <a:off x="24453581" y="15571828"/>
          <a:ext cx="14746554" cy="2227673"/>
        </a:xfrm>
        <a:prstGeom prst="rect">
          <a:avLst/>
        </a:prstGeom>
        <a:ln>
          <a:solidFill>
            <a:schemeClr val="tx1"/>
          </a:solidFill>
        </a:ln>
      </xdr:spPr>
    </xdr:pic>
    <xdr:clientData/>
  </xdr:twoCellAnchor>
  <xdr:twoCellAnchor editAs="oneCell">
    <xdr:from>
      <xdr:col>12</xdr:col>
      <xdr:colOff>71439</xdr:colOff>
      <xdr:row>50</xdr:row>
      <xdr:rowOff>39833</xdr:rowOff>
    </xdr:from>
    <xdr:to>
      <xdr:col>17</xdr:col>
      <xdr:colOff>1729849</xdr:colOff>
      <xdr:row>62</xdr:row>
      <xdr:rowOff>33795</xdr:rowOff>
    </xdr:to>
    <xdr:pic>
      <xdr:nvPicPr>
        <xdr:cNvPr id="8" name="Imagen 7">
          <a:extLst>
            <a:ext uri="{FF2B5EF4-FFF2-40B4-BE49-F238E27FC236}">
              <a16:creationId xmlns="" xmlns:a16="http://schemas.microsoft.com/office/drawing/2014/main" id="{4784E553-29E2-4AA7-9602-A77468080478}"/>
            </a:ext>
          </a:extLst>
        </xdr:cNvPr>
        <xdr:cNvPicPr>
          <a:picLocks noChangeAspect="1"/>
        </xdr:cNvPicPr>
      </xdr:nvPicPr>
      <xdr:blipFill rotWithShape="1">
        <a:blip xmlns:r="http://schemas.openxmlformats.org/officeDocument/2006/relationships" r:embed="rId6"/>
        <a:srcRect r="7678"/>
        <a:stretch/>
      </xdr:blipFill>
      <xdr:spPr>
        <a:xfrm>
          <a:off x="24986118" y="18327833"/>
          <a:ext cx="12791454" cy="2402426"/>
        </a:xfrm>
        <a:prstGeom prst="rect">
          <a:avLst/>
        </a:prstGeom>
        <a:ln>
          <a:solidFill>
            <a:schemeClr val="tx1"/>
          </a:solidFill>
        </a:ln>
      </xdr:spPr>
    </xdr:pic>
    <xdr:clientData/>
  </xdr:twoCellAnchor>
  <xdr:twoCellAnchor editAs="oneCell">
    <xdr:from>
      <xdr:col>4</xdr:col>
      <xdr:colOff>4291693</xdr:colOff>
      <xdr:row>29</xdr:row>
      <xdr:rowOff>32657</xdr:rowOff>
    </xdr:from>
    <xdr:to>
      <xdr:col>9</xdr:col>
      <xdr:colOff>691243</xdr:colOff>
      <xdr:row>35</xdr:row>
      <xdr:rowOff>368754</xdr:rowOff>
    </xdr:to>
    <xdr:pic>
      <xdr:nvPicPr>
        <xdr:cNvPr id="9" name="Imagen 8">
          <a:extLst>
            <a:ext uri="{FF2B5EF4-FFF2-40B4-BE49-F238E27FC236}">
              <a16:creationId xmlns="" xmlns:a16="http://schemas.microsoft.com/office/drawing/2014/main" id="{03B843FD-60DA-47A7-8912-B4649FBF9F9C}"/>
            </a:ext>
          </a:extLst>
        </xdr:cNvPr>
        <xdr:cNvPicPr>
          <a:picLocks noChangeAspect="1"/>
        </xdr:cNvPicPr>
      </xdr:nvPicPr>
      <xdr:blipFill>
        <a:blip xmlns:r="http://schemas.openxmlformats.org/officeDocument/2006/relationships" r:embed="rId7"/>
        <a:stretch>
          <a:fillRect/>
        </a:stretch>
      </xdr:blipFill>
      <xdr:spPr>
        <a:xfrm>
          <a:off x="14592300" y="10931978"/>
          <a:ext cx="7557407" cy="19009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449034</xdr:colOff>
      <xdr:row>20</xdr:row>
      <xdr:rowOff>95250</xdr:rowOff>
    </xdr:from>
    <xdr:to>
      <xdr:col>5</xdr:col>
      <xdr:colOff>940253</xdr:colOff>
      <xdr:row>36</xdr:row>
      <xdr:rowOff>84759</xdr:rowOff>
    </xdr:to>
    <xdr:pic>
      <xdr:nvPicPr>
        <xdr:cNvPr id="3" name="Imagen 2">
          <a:extLst>
            <a:ext uri="{FF2B5EF4-FFF2-40B4-BE49-F238E27FC236}">
              <a16:creationId xmlns="" xmlns:a16="http://schemas.microsoft.com/office/drawing/2014/main" id="{51C7DE04-DE2F-407C-A133-D93629BEAB53}"/>
            </a:ext>
          </a:extLst>
        </xdr:cNvPr>
        <xdr:cNvPicPr>
          <a:picLocks noChangeAspect="1"/>
        </xdr:cNvPicPr>
      </xdr:nvPicPr>
      <xdr:blipFill>
        <a:blip xmlns:r="http://schemas.openxmlformats.org/officeDocument/2006/relationships" r:embed="rId1"/>
        <a:stretch>
          <a:fillRect/>
        </a:stretch>
      </xdr:blipFill>
      <xdr:spPr>
        <a:xfrm>
          <a:off x="953859" y="10287000"/>
          <a:ext cx="12835619" cy="2001664"/>
        </a:xfrm>
        <a:prstGeom prst="rect">
          <a:avLst/>
        </a:prstGeom>
        <a:ln>
          <a:solidFill>
            <a:schemeClr val="tx1"/>
          </a:solidFill>
        </a:ln>
      </xdr:spPr>
    </xdr:pic>
    <xdr:clientData/>
  </xdr:twoCellAnchor>
  <xdr:twoCellAnchor editAs="oneCell">
    <xdr:from>
      <xdr:col>2</xdr:col>
      <xdr:colOff>765402</xdr:colOff>
      <xdr:row>27</xdr:row>
      <xdr:rowOff>547687</xdr:rowOff>
    </xdr:from>
    <xdr:to>
      <xdr:col>4</xdr:col>
      <xdr:colOff>4861152</xdr:colOff>
      <xdr:row>46</xdr:row>
      <xdr:rowOff>29278</xdr:rowOff>
    </xdr:to>
    <xdr:pic>
      <xdr:nvPicPr>
        <xdr:cNvPr id="4" name="Imagen 3">
          <a:extLst>
            <a:ext uri="{FF2B5EF4-FFF2-40B4-BE49-F238E27FC236}">
              <a16:creationId xmlns="" xmlns:a16="http://schemas.microsoft.com/office/drawing/2014/main" id="{D45E6A46-D19F-4849-9999-DF2B5A6AADDA}"/>
            </a:ext>
          </a:extLst>
        </xdr:cNvPr>
        <xdr:cNvPicPr>
          <a:picLocks noChangeAspect="1"/>
        </xdr:cNvPicPr>
      </xdr:nvPicPr>
      <xdr:blipFill>
        <a:blip xmlns:r="http://schemas.openxmlformats.org/officeDocument/2006/relationships" r:embed="rId2"/>
        <a:stretch>
          <a:fillRect/>
        </a:stretch>
      </xdr:blipFill>
      <xdr:spPr>
        <a:xfrm>
          <a:off x="1270227" y="12844462"/>
          <a:ext cx="10563225" cy="3405891"/>
        </a:xfrm>
        <a:prstGeom prst="rect">
          <a:avLst/>
        </a:prstGeom>
      </xdr:spPr>
    </xdr:pic>
    <xdr:clientData/>
  </xdr:twoCellAnchor>
  <xdr:twoCellAnchor editAs="oneCell">
    <xdr:from>
      <xdr:col>2</xdr:col>
      <xdr:colOff>714377</xdr:colOff>
      <xdr:row>46</xdr:row>
      <xdr:rowOff>51026</xdr:rowOff>
    </xdr:from>
    <xdr:to>
      <xdr:col>5</xdr:col>
      <xdr:colOff>674916</xdr:colOff>
      <xdr:row>52</xdr:row>
      <xdr:rowOff>79765</xdr:rowOff>
    </xdr:to>
    <xdr:pic>
      <xdr:nvPicPr>
        <xdr:cNvPr id="9" name="Imagen 8">
          <a:extLst>
            <a:ext uri="{FF2B5EF4-FFF2-40B4-BE49-F238E27FC236}">
              <a16:creationId xmlns="" xmlns:a16="http://schemas.microsoft.com/office/drawing/2014/main" id="{04F0492C-68F4-451A-8B12-77E482B011B6}"/>
            </a:ext>
          </a:extLst>
        </xdr:cNvPr>
        <xdr:cNvPicPr>
          <a:picLocks noChangeAspect="1"/>
        </xdr:cNvPicPr>
      </xdr:nvPicPr>
      <xdr:blipFill>
        <a:blip xmlns:r="http://schemas.openxmlformats.org/officeDocument/2006/relationships" r:embed="rId3"/>
        <a:stretch>
          <a:fillRect/>
        </a:stretch>
      </xdr:blipFill>
      <xdr:spPr>
        <a:xfrm>
          <a:off x="1219202" y="17405576"/>
          <a:ext cx="12304939" cy="1171739"/>
        </a:xfrm>
        <a:prstGeom prst="rect">
          <a:avLst/>
        </a:prstGeom>
        <a:ln>
          <a:solidFill>
            <a:schemeClr val="tx1"/>
          </a:solidFill>
        </a:ln>
      </xdr:spPr>
    </xdr:pic>
    <xdr:clientData/>
  </xdr:twoCellAnchor>
  <xdr:twoCellAnchor editAs="oneCell">
    <xdr:from>
      <xdr:col>6</xdr:col>
      <xdr:colOff>283867</xdr:colOff>
      <xdr:row>19</xdr:row>
      <xdr:rowOff>270783</xdr:rowOff>
    </xdr:from>
    <xdr:to>
      <xdr:col>10</xdr:col>
      <xdr:colOff>1389773</xdr:colOff>
      <xdr:row>23</xdr:row>
      <xdr:rowOff>285750</xdr:rowOff>
    </xdr:to>
    <xdr:pic>
      <xdr:nvPicPr>
        <xdr:cNvPr id="12" name="Imagen 11">
          <a:extLst>
            <a:ext uri="{FF2B5EF4-FFF2-40B4-BE49-F238E27FC236}">
              <a16:creationId xmlns="" xmlns:a16="http://schemas.microsoft.com/office/drawing/2014/main" id="{0732829E-E579-49EA-9227-98A102C6F918}"/>
            </a:ext>
          </a:extLst>
        </xdr:cNvPr>
        <xdr:cNvPicPr>
          <a:picLocks noChangeAspect="1"/>
        </xdr:cNvPicPr>
      </xdr:nvPicPr>
      <xdr:blipFill>
        <a:blip xmlns:r="http://schemas.openxmlformats.org/officeDocument/2006/relationships" r:embed="rId4"/>
        <a:stretch>
          <a:fillRect/>
        </a:stretch>
      </xdr:blipFill>
      <xdr:spPr>
        <a:xfrm>
          <a:off x="15297648" y="11474564"/>
          <a:ext cx="6273219" cy="19318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585107</xdr:colOff>
      <xdr:row>3</xdr:row>
      <xdr:rowOff>163285</xdr:rowOff>
    </xdr:from>
    <xdr:to>
      <xdr:col>18</xdr:col>
      <xdr:colOff>662061</xdr:colOff>
      <xdr:row>6</xdr:row>
      <xdr:rowOff>1783296</xdr:rowOff>
    </xdr:to>
    <xdr:pic>
      <xdr:nvPicPr>
        <xdr:cNvPr id="2" name="Imagen 1">
          <a:extLst>
            <a:ext uri="{FF2B5EF4-FFF2-40B4-BE49-F238E27FC236}">
              <a16:creationId xmlns="" xmlns:a16="http://schemas.microsoft.com/office/drawing/2014/main" id="{7D05A2C0-61DC-2863-8C8A-8B34BD449BC3}"/>
            </a:ext>
          </a:extLst>
        </xdr:cNvPr>
        <xdr:cNvPicPr>
          <a:picLocks noChangeAspect="1"/>
        </xdr:cNvPicPr>
      </xdr:nvPicPr>
      <xdr:blipFill>
        <a:blip xmlns:r="http://schemas.openxmlformats.org/officeDocument/2006/relationships" r:embed="rId1"/>
        <a:stretch>
          <a:fillRect/>
        </a:stretch>
      </xdr:blipFill>
      <xdr:spPr>
        <a:xfrm>
          <a:off x="19335750" y="775606"/>
          <a:ext cx="5410955" cy="82974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449034</xdr:colOff>
      <xdr:row>29</xdr:row>
      <xdr:rowOff>95250</xdr:rowOff>
    </xdr:from>
    <xdr:to>
      <xdr:col>4</xdr:col>
      <xdr:colOff>1009105</xdr:colOff>
      <xdr:row>38</xdr:row>
      <xdr:rowOff>32201</xdr:rowOff>
    </xdr:to>
    <xdr:pic>
      <xdr:nvPicPr>
        <xdr:cNvPr id="2" name="Imagen 1">
          <a:extLst>
            <a:ext uri="{FF2B5EF4-FFF2-40B4-BE49-F238E27FC236}">
              <a16:creationId xmlns="" xmlns:a16="http://schemas.microsoft.com/office/drawing/2014/main" id="{341556D4-7586-4A75-A831-10501D724BCE}"/>
            </a:ext>
          </a:extLst>
        </xdr:cNvPr>
        <xdr:cNvPicPr>
          <a:picLocks noChangeAspect="1"/>
        </xdr:cNvPicPr>
      </xdr:nvPicPr>
      <xdr:blipFill>
        <a:blip xmlns:r="http://schemas.openxmlformats.org/officeDocument/2006/relationships" r:embed="rId1"/>
        <a:stretch>
          <a:fillRect/>
        </a:stretch>
      </xdr:blipFill>
      <xdr:spPr>
        <a:xfrm>
          <a:off x="967194" y="9025890"/>
          <a:ext cx="13186411" cy="1778451"/>
        </a:xfrm>
        <a:prstGeom prst="rect">
          <a:avLst/>
        </a:prstGeom>
        <a:ln>
          <a:solidFill>
            <a:schemeClr val="tx1"/>
          </a:solidFill>
        </a:ln>
      </xdr:spPr>
    </xdr:pic>
    <xdr:clientData/>
  </xdr:twoCellAnchor>
  <xdr:twoCellAnchor editAs="oneCell">
    <xdr:from>
      <xdr:col>1</xdr:col>
      <xdr:colOff>1100364</xdr:colOff>
      <xdr:row>40</xdr:row>
      <xdr:rowOff>57149</xdr:rowOff>
    </xdr:from>
    <xdr:to>
      <xdr:col>3</xdr:col>
      <xdr:colOff>2843711</xdr:colOff>
      <xdr:row>59</xdr:row>
      <xdr:rowOff>43566</xdr:rowOff>
    </xdr:to>
    <xdr:pic>
      <xdr:nvPicPr>
        <xdr:cNvPr id="3" name="Imagen 2">
          <a:extLst>
            <a:ext uri="{FF2B5EF4-FFF2-40B4-BE49-F238E27FC236}">
              <a16:creationId xmlns="" xmlns:a16="http://schemas.microsoft.com/office/drawing/2014/main" id="{B16DD3FA-061B-41FC-A5D3-E1C77CEBFE92}"/>
            </a:ext>
          </a:extLst>
        </xdr:cNvPr>
        <xdr:cNvPicPr>
          <a:picLocks noChangeAspect="1"/>
        </xdr:cNvPicPr>
      </xdr:nvPicPr>
      <xdr:blipFill>
        <a:blip xmlns:r="http://schemas.openxmlformats.org/officeDocument/2006/relationships" r:embed="rId2"/>
        <a:stretch>
          <a:fillRect/>
        </a:stretch>
      </xdr:blipFill>
      <xdr:spPr>
        <a:xfrm>
          <a:off x="1621064" y="16071849"/>
          <a:ext cx="10861947" cy="3364617"/>
        </a:xfrm>
        <a:prstGeom prst="rect">
          <a:avLst/>
        </a:prstGeom>
      </xdr:spPr>
    </xdr:pic>
    <xdr:clientData/>
  </xdr:twoCellAnchor>
  <xdr:twoCellAnchor editAs="oneCell">
    <xdr:from>
      <xdr:col>1</xdr:col>
      <xdr:colOff>1047752</xdr:colOff>
      <xdr:row>60</xdr:row>
      <xdr:rowOff>122464</xdr:rowOff>
    </xdr:from>
    <xdr:to>
      <xdr:col>4</xdr:col>
      <xdr:colOff>1077143</xdr:colOff>
      <xdr:row>66</xdr:row>
      <xdr:rowOff>151202</xdr:rowOff>
    </xdr:to>
    <xdr:pic>
      <xdr:nvPicPr>
        <xdr:cNvPr id="4" name="Imagen 3">
          <a:extLst>
            <a:ext uri="{FF2B5EF4-FFF2-40B4-BE49-F238E27FC236}">
              <a16:creationId xmlns="" xmlns:a16="http://schemas.microsoft.com/office/drawing/2014/main" id="{33ECBC4B-C012-4A1E-A638-32E29C76E98A}"/>
            </a:ext>
          </a:extLst>
        </xdr:cNvPr>
        <xdr:cNvPicPr>
          <a:picLocks noChangeAspect="1"/>
        </xdr:cNvPicPr>
      </xdr:nvPicPr>
      <xdr:blipFill>
        <a:blip xmlns:r="http://schemas.openxmlformats.org/officeDocument/2006/relationships" r:embed="rId3"/>
        <a:stretch>
          <a:fillRect/>
        </a:stretch>
      </xdr:blipFill>
      <xdr:spPr>
        <a:xfrm>
          <a:off x="1565912" y="15050044"/>
          <a:ext cx="12655731" cy="1126018"/>
        </a:xfrm>
        <a:prstGeom prst="rect">
          <a:avLst/>
        </a:prstGeom>
        <a:ln>
          <a:solidFill>
            <a:schemeClr val="tx1"/>
          </a:solidFill>
        </a:ln>
      </xdr:spPr>
    </xdr:pic>
    <xdr:clientData/>
  </xdr:twoCellAnchor>
  <xdr:twoCellAnchor editAs="oneCell">
    <xdr:from>
      <xdr:col>5</xdr:col>
      <xdr:colOff>3201489</xdr:colOff>
      <xdr:row>31</xdr:row>
      <xdr:rowOff>93435</xdr:rowOff>
    </xdr:from>
    <xdr:to>
      <xdr:col>10</xdr:col>
      <xdr:colOff>152400</xdr:colOff>
      <xdr:row>41</xdr:row>
      <xdr:rowOff>128088</xdr:rowOff>
    </xdr:to>
    <xdr:pic>
      <xdr:nvPicPr>
        <xdr:cNvPr id="5" name="Imagen 4">
          <a:extLst>
            <a:ext uri="{FF2B5EF4-FFF2-40B4-BE49-F238E27FC236}">
              <a16:creationId xmlns="" xmlns:a16="http://schemas.microsoft.com/office/drawing/2014/main" id="{C07CEF29-0E50-4C3E-B75B-4F586C51CDD6}"/>
            </a:ext>
          </a:extLst>
        </xdr:cNvPr>
        <xdr:cNvPicPr>
          <a:picLocks noChangeAspect="1"/>
        </xdr:cNvPicPr>
      </xdr:nvPicPr>
      <xdr:blipFill>
        <a:blip xmlns:r="http://schemas.openxmlformats.org/officeDocument/2006/relationships" r:embed="rId4"/>
        <a:stretch>
          <a:fillRect/>
        </a:stretch>
      </xdr:blipFill>
      <xdr:spPr>
        <a:xfrm>
          <a:off x="19063789" y="14457135"/>
          <a:ext cx="7822111" cy="186345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830346</xdr:colOff>
      <xdr:row>60</xdr:row>
      <xdr:rowOff>221118</xdr:rowOff>
    </xdr:from>
    <xdr:to>
      <xdr:col>3</xdr:col>
      <xdr:colOff>602618</xdr:colOff>
      <xdr:row>77</xdr:row>
      <xdr:rowOff>81529</xdr:rowOff>
    </xdr:to>
    <xdr:pic>
      <xdr:nvPicPr>
        <xdr:cNvPr id="16" name="Imagen 15">
          <a:extLst>
            <a:ext uri="{FF2B5EF4-FFF2-40B4-BE49-F238E27FC236}">
              <a16:creationId xmlns="" xmlns:a16="http://schemas.microsoft.com/office/drawing/2014/main" id="{CF9DC4D9-638B-46C9-99BE-84E6C4B974EA}"/>
            </a:ext>
          </a:extLst>
        </xdr:cNvPr>
        <xdr:cNvPicPr>
          <a:picLocks noChangeAspect="1"/>
        </xdr:cNvPicPr>
      </xdr:nvPicPr>
      <xdr:blipFill>
        <a:blip xmlns:r="http://schemas.openxmlformats.org/officeDocument/2006/relationships" r:embed="rId1"/>
        <a:stretch>
          <a:fillRect/>
        </a:stretch>
      </xdr:blipFill>
      <xdr:spPr>
        <a:xfrm>
          <a:off x="1332573" y="18041527"/>
          <a:ext cx="6231954" cy="3168184"/>
        </a:xfrm>
        <a:prstGeom prst="rect">
          <a:avLst/>
        </a:prstGeom>
        <a:ln>
          <a:solidFill>
            <a:schemeClr val="tx1"/>
          </a:solidFill>
        </a:ln>
      </xdr:spPr>
    </xdr:pic>
    <xdr:clientData/>
  </xdr:twoCellAnchor>
  <xdr:twoCellAnchor editAs="oneCell">
    <xdr:from>
      <xdr:col>1</xdr:col>
      <xdr:colOff>379759</xdr:colOff>
      <xdr:row>33</xdr:row>
      <xdr:rowOff>187035</xdr:rowOff>
    </xdr:from>
    <xdr:to>
      <xdr:col>3</xdr:col>
      <xdr:colOff>3134590</xdr:colOff>
      <xdr:row>47</xdr:row>
      <xdr:rowOff>26905</xdr:rowOff>
    </xdr:to>
    <xdr:pic>
      <xdr:nvPicPr>
        <xdr:cNvPr id="17" name="Imagen 16">
          <a:extLst>
            <a:ext uri="{FF2B5EF4-FFF2-40B4-BE49-F238E27FC236}">
              <a16:creationId xmlns="" xmlns:a16="http://schemas.microsoft.com/office/drawing/2014/main" id="{B4D0FA06-2759-4737-AC7E-5F16D8671BD2}"/>
            </a:ext>
          </a:extLst>
        </xdr:cNvPr>
        <xdr:cNvPicPr>
          <a:picLocks noChangeAspect="1"/>
        </xdr:cNvPicPr>
      </xdr:nvPicPr>
      <xdr:blipFill>
        <a:blip xmlns:r="http://schemas.openxmlformats.org/officeDocument/2006/relationships" r:embed="rId2"/>
        <a:stretch>
          <a:fillRect/>
        </a:stretch>
      </xdr:blipFill>
      <xdr:spPr>
        <a:xfrm>
          <a:off x="881986" y="12638808"/>
          <a:ext cx="9214513" cy="2558825"/>
        </a:xfrm>
        <a:prstGeom prst="rect">
          <a:avLst/>
        </a:prstGeom>
        <a:ln>
          <a:solidFill>
            <a:schemeClr val="tx1"/>
          </a:solidFill>
        </a:ln>
      </xdr:spPr>
    </xdr:pic>
    <xdr:clientData/>
  </xdr:twoCellAnchor>
  <xdr:twoCellAnchor editAs="oneCell">
    <xdr:from>
      <xdr:col>1</xdr:col>
      <xdr:colOff>349768</xdr:colOff>
      <xdr:row>24</xdr:row>
      <xdr:rowOff>145678</xdr:rowOff>
    </xdr:from>
    <xdr:to>
      <xdr:col>3</xdr:col>
      <xdr:colOff>2164774</xdr:colOff>
      <xdr:row>31</xdr:row>
      <xdr:rowOff>362654</xdr:rowOff>
    </xdr:to>
    <xdr:pic>
      <xdr:nvPicPr>
        <xdr:cNvPr id="18" name="Imagen 17">
          <a:extLst>
            <a:ext uri="{FF2B5EF4-FFF2-40B4-BE49-F238E27FC236}">
              <a16:creationId xmlns="" xmlns:a16="http://schemas.microsoft.com/office/drawing/2014/main" id="{4D144B59-D423-4633-80B9-1A70D6347547}"/>
            </a:ext>
          </a:extLst>
        </xdr:cNvPr>
        <xdr:cNvPicPr>
          <a:picLocks noChangeAspect="1"/>
        </xdr:cNvPicPr>
      </xdr:nvPicPr>
      <xdr:blipFill>
        <a:blip xmlns:r="http://schemas.openxmlformats.org/officeDocument/2006/relationships" r:embed="rId3"/>
        <a:stretch>
          <a:fillRect/>
        </a:stretch>
      </xdr:blipFill>
      <xdr:spPr>
        <a:xfrm>
          <a:off x="851995" y="9185769"/>
          <a:ext cx="8274688" cy="2797385"/>
        </a:xfrm>
        <a:prstGeom prst="rect">
          <a:avLst/>
        </a:prstGeom>
      </xdr:spPr>
    </xdr:pic>
    <xdr:clientData/>
  </xdr:twoCellAnchor>
  <xdr:twoCellAnchor editAs="oneCell">
    <xdr:from>
      <xdr:col>1</xdr:col>
      <xdr:colOff>575833</xdr:colOff>
      <xdr:row>50</xdr:row>
      <xdr:rowOff>172254</xdr:rowOff>
    </xdr:from>
    <xdr:to>
      <xdr:col>4</xdr:col>
      <xdr:colOff>3098597</xdr:colOff>
      <xdr:row>57</xdr:row>
      <xdr:rowOff>10493</xdr:rowOff>
    </xdr:to>
    <xdr:pic>
      <xdr:nvPicPr>
        <xdr:cNvPr id="19" name="Imagen 18">
          <a:extLst>
            <a:ext uri="{FF2B5EF4-FFF2-40B4-BE49-F238E27FC236}">
              <a16:creationId xmlns="" xmlns:a16="http://schemas.microsoft.com/office/drawing/2014/main" id="{48D7FC74-D24C-4389-B957-9F1F1E4E6E98}"/>
            </a:ext>
          </a:extLst>
        </xdr:cNvPr>
        <xdr:cNvPicPr>
          <a:picLocks noChangeAspect="1"/>
        </xdr:cNvPicPr>
      </xdr:nvPicPr>
      <xdr:blipFill>
        <a:blip xmlns:r="http://schemas.openxmlformats.org/officeDocument/2006/relationships" r:embed="rId4"/>
        <a:stretch>
          <a:fillRect/>
        </a:stretch>
      </xdr:blipFill>
      <xdr:spPr>
        <a:xfrm>
          <a:off x="1078060" y="16018390"/>
          <a:ext cx="12290219" cy="1171739"/>
        </a:xfrm>
        <a:prstGeom prst="rect">
          <a:avLst/>
        </a:prstGeom>
        <a:ln>
          <a:solidFill>
            <a:schemeClr val="tx1"/>
          </a:solidFill>
        </a:ln>
      </xdr:spPr>
    </xdr:pic>
    <xdr:clientData/>
  </xdr:twoCellAnchor>
  <xdr:twoCellAnchor editAs="oneCell">
    <xdr:from>
      <xdr:col>11</xdr:col>
      <xdr:colOff>283585</xdr:colOff>
      <xdr:row>35</xdr:row>
      <xdr:rowOff>226310</xdr:rowOff>
    </xdr:from>
    <xdr:to>
      <xdr:col>19</xdr:col>
      <xdr:colOff>692729</xdr:colOff>
      <xdr:row>45</xdr:row>
      <xdr:rowOff>129496</xdr:rowOff>
    </xdr:to>
    <xdr:pic>
      <xdr:nvPicPr>
        <xdr:cNvPr id="20" name="Imagen 19">
          <a:extLst>
            <a:ext uri="{FF2B5EF4-FFF2-40B4-BE49-F238E27FC236}">
              <a16:creationId xmlns="" xmlns:a16="http://schemas.microsoft.com/office/drawing/2014/main" id="{D5939E7C-E22C-41A9-A2E6-45BFA3BAE7D4}"/>
            </a:ext>
          </a:extLst>
        </xdr:cNvPr>
        <xdr:cNvPicPr>
          <a:picLocks noChangeAspect="1"/>
        </xdr:cNvPicPr>
      </xdr:nvPicPr>
      <xdr:blipFill>
        <a:blip xmlns:r="http://schemas.openxmlformats.org/officeDocument/2006/relationships" r:embed="rId5"/>
        <a:stretch>
          <a:fillRect/>
        </a:stretch>
      </xdr:blipFill>
      <xdr:spPr>
        <a:xfrm>
          <a:off x="24390494" y="13059083"/>
          <a:ext cx="12029644" cy="1860141"/>
        </a:xfrm>
        <a:prstGeom prst="rect">
          <a:avLst/>
        </a:prstGeom>
        <a:ln>
          <a:solidFill>
            <a:schemeClr val="tx1"/>
          </a:solidFill>
        </a:ln>
      </xdr:spPr>
    </xdr:pic>
    <xdr:clientData/>
  </xdr:twoCellAnchor>
  <xdr:twoCellAnchor editAs="oneCell">
    <xdr:from>
      <xdr:col>11</xdr:col>
      <xdr:colOff>192665</xdr:colOff>
      <xdr:row>49</xdr:row>
      <xdr:rowOff>143742</xdr:rowOff>
    </xdr:from>
    <xdr:to>
      <xdr:col>19</xdr:col>
      <xdr:colOff>1355826</xdr:colOff>
      <xdr:row>62</xdr:row>
      <xdr:rowOff>69296</xdr:rowOff>
    </xdr:to>
    <xdr:pic>
      <xdr:nvPicPr>
        <xdr:cNvPr id="21" name="Imagen 20">
          <a:extLst>
            <a:ext uri="{FF2B5EF4-FFF2-40B4-BE49-F238E27FC236}">
              <a16:creationId xmlns="" xmlns:a16="http://schemas.microsoft.com/office/drawing/2014/main" id="{25336423-185A-49E2-BFC4-11D10818C7DC}"/>
            </a:ext>
          </a:extLst>
        </xdr:cNvPr>
        <xdr:cNvPicPr>
          <a:picLocks noChangeAspect="1"/>
        </xdr:cNvPicPr>
      </xdr:nvPicPr>
      <xdr:blipFill rotWithShape="1">
        <a:blip xmlns:r="http://schemas.openxmlformats.org/officeDocument/2006/relationships" r:embed="rId6"/>
        <a:srcRect r="7678"/>
        <a:stretch/>
      </xdr:blipFill>
      <xdr:spPr>
        <a:xfrm>
          <a:off x="24299574" y="15799378"/>
          <a:ext cx="12783661" cy="2505964"/>
        </a:xfrm>
        <a:prstGeom prst="rect">
          <a:avLst/>
        </a:prstGeom>
        <a:ln>
          <a:solidFill>
            <a:schemeClr val="tx1"/>
          </a:solidFill>
        </a:ln>
      </xdr:spPr>
    </xdr:pic>
    <xdr:clientData/>
  </xdr:twoCellAnchor>
  <xdr:twoCellAnchor editAs="oneCell">
    <xdr:from>
      <xdr:col>4</xdr:col>
      <xdr:colOff>5074226</xdr:colOff>
      <xdr:row>25</xdr:row>
      <xdr:rowOff>554801</xdr:rowOff>
    </xdr:from>
    <xdr:to>
      <xdr:col>9</xdr:col>
      <xdr:colOff>864424</xdr:colOff>
      <xdr:row>33</xdr:row>
      <xdr:rowOff>80408</xdr:rowOff>
    </xdr:to>
    <xdr:pic>
      <xdr:nvPicPr>
        <xdr:cNvPr id="22" name="Imagen 21">
          <a:extLst>
            <a:ext uri="{FF2B5EF4-FFF2-40B4-BE49-F238E27FC236}">
              <a16:creationId xmlns="" xmlns:a16="http://schemas.microsoft.com/office/drawing/2014/main" id="{C6B1B89A-051A-4C10-A726-2A910546CA1D}"/>
            </a:ext>
          </a:extLst>
        </xdr:cNvPr>
        <xdr:cNvPicPr>
          <a:picLocks noChangeAspect="1"/>
        </xdr:cNvPicPr>
      </xdr:nvPicPr>
      <xdr:blipFill>
        <a:blip xmlns:r="http://schemas.openxmlformats.org/officeDocument/2006/relationships" r:embed="rId7"/>
        <a:stretch>
          <a:fillRect/>
        </a:stretch>
      </xdr:blipFill>
      <xdr:spPr>
        <a:xfrm>
          <a:off x="15343908" y="9975892"/>
          <a:ext cx="6925789" cy="25389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535625</xdr:colOff>
      <xdr:row>27</xdr:row>
      <xdr:rowOff>43296</xdr:rowOff>
    </xdr:from>
    <xdr:to>
      <xdr:col>3</xdr:col>
      <xdr:colOff>3065318</xdr:colOff>
      <xdr:row>36</xdr:row>
      <xdr:rowOff>113082</xdr:rowOff>
    </xdr:to>
    <xdr:pic>
      <xdr:nvPicPr>
        <xdr:cNvPr id="10" name="Imagen 9">
          <a:extLst>
            <a:ext uri="{FF2B5EF4-FFF2-40B4-BE49-F238E27FC236}">
              <a16:creationId xmlns="" xmlns:a16="http://schemas.microsoft.com/office/drawing/2014/main" id="{9F267EAB-93CE-47C9-9630-3C3B9D7C2CC2}"/>
            </a:ext>
          </a:extLst>
        </xdr:cNvPr>
        <xdr:cNvPicPr>
          <a:picLocks noChangeAspect="1"/>
        </xdr:cNvPicPr>
      </xdr:nvPicPr>
      <xdr:blipFill>
        <a:blip xmlns:r="http://schemas.openxmlformats.org/officeDocument/2006/relationships" r:embed="rId1"/>
        <a:stretch>
          <a:fillRect/>
        </a:stretch>
      </xdr:blipFill>
      <xdr:spPr>
        <a:xfrm>
          <a:off x="1037852" y="13534160"/>
          <a:ext cx="11483193" cy="1836240"/>
        </a:xfrm>
        <a:prstGeom prst="rect">
          <a:avLst/>
        </a:prstGeom>
        <a:ln>
          <a:solidFill>
            <a:schemeClr val="tx1"/>
          </a:solidFill>
        </a:ln>
      </xdr:spPr>
    </xdr:pic>
    <xdr:clientData/>
  </xdr:twoCellAnchor>
  <xdr:twoCellAnchor editAs="oneCell">
    <xdr:from>
      <xdr:col>1</xdr:col>
      <xdr:colOff>754001</xdr:colOff>
      <xdr:row>39</xdr:row>
      <xdr:rowOff>74468</xdr:rowOff>
    </xdr:from>
    <xdr:to>
      <xdr:col>3</xdr:col>
      <xdr:colOff>796637</xdr:colOff>
      <xdr:row>55</xdr:row>
      <xdr:rowOff>85820</xdr:rowOff>
    </xdr:to>
    <xdr:pic>
      <xdr:nvPicPr>
        <xdr:cNvPr id="11" name="Imagen 10">
          <a:extLst>
            <a:ext uri="{FF2B5EF4-FFF2-40B4-BE49-F238E27FC236}">
              <a16:creationId xmlns="" xmlns:a16="http://schemas.microsoft.com/office/drawing/2014/main" id="{C568E3CC-779E-48E2-851B-B37DA3546883}"/>
            </a:ext>
          </a:extLst>
        </xdr:cNvPr>
        <xdr:cNvPicPr>
          <a:picLocks noChangeAspect="1"/>
        </xdr:cNvPicPr>
      </xdr:nvPicPr>
      <xdr:blipFill>
        <a:blip xmlns:r="http://schemas.openxmlformats.org/officeDocument/2006/relationships" r:embed="rId2"/>
        <a:stretch>
          <a:fillRect/>
        </a:stretch>
      </xdr:blipFill>
      <xdr:spPr>
        <a:xfrm>
          <a:off x="1256228" y="15955241"/>
          <a:ext cx="8996136" cy="3059352"/>
        </a:xfrm>
        <a:prstGeom prst="rect">
          <a:avLst/>
        </a:prstGeom>
      </xdr:spPr>
    </xdr:pic>
    <xdr:clientData/>
  </xdr:twoCellAnchor>
  <xdr:twoCellAnchor editAs="oneCell">
    <xdr:from>
      <xdr:col>1</xdr:col>
      <xdr:colOff>1047752</xdr:colOff>
      <xdr:row>59</xdr:row>
      <xdr:rowOff>122464</xdr:rowOff>
    </xdr:from>
    <xdr:to>
      <xdr:col>3</xdr:col>
      <xdr:colOff>4387514</xdr:colOff>
      <xdr:row>65</xdr:row>
      <xdr:rowOff>151202</xdr:rowOff>
    </xdr:to>
    <xdr:pic>
      <xdr:nvPicPr>
        <xdr:cNvPr id="12" name="Imagen 11">
          <a:extLst>
            <a:ext uri="{FF2B5EF4-FFF2-40B4-BE49-F238E27FC236}">
              <a16:creationId xmlns="" xmlns:a16="http://schemas.microsoft.com/office/drawing/2014/main" id="{7A580D69-B23D-4071-8BB1-21CE31AED414}"/>
            </a:ext>
          </a:extLst>
        </xdr:cNvPr>
        <xdr:cNvPicPr>
          <a:picLocks noChangeAspect="1"/>
        </xdr:cNvPicPr>
      </xdr:nvPicPr>
      <xdr:blipFill>
        <a:blip xmlns:r="http://schemas.openxmlformats.org/officeDocument/2006/relationships" r:embed="rId3"/>
        <a:stretch>
          <a:fillRect/>
        </a:stretch>
      </xdr:blipFill>
      <xdr:spPr>
        <a:xfrm>
          <a:off x="1552577" y="19724914"/>
          <a:ext cx="12307116" cy="1171738"/>
        </a:xfrm>
        <a:prstGeom prst="rect">
          <a:avLst/>
        </a:prstGeom>
        <a:ln>
          <a:solidFill>
            <a:schemeClr val="tx1"/>
          </a:solidFill>
        </a:ln>
      </xdr:spPr>
    </xdr:pic>
    <xdr:clientData/>
  </xdr:twoCellAnchor>
  <xdr:twoCellAnchor editAs="oneCell">
    <xdr:from>
      <xdr:col>6</xdr:col>
      <xdr:colOff>414127</xdr:colOff>
      <xdr:row>21</xdr:row>
      <xdr:rowOff>786162</xdr:rowOff>
    </xdr:from>
    <xdr:to>
      <xdr:col>11</xdr:col>
      <xdr:colOff>384463</xdr:colOff>
      <xdr:row>23</xdr:row>
      <xdr:rowOff>377470</xdr:rowOff>
    </xdr:to>
    <xdr:pic>
      <xdr:nvPicPr>
        <xdr:cNvPr id="13" name="Imagen 12">
          <a:extLst>
            <a:ext uri="{FF2B5EF4-FFF2-40B4-BE49-F238E27FC236}">
              <a16:creationId xmlns="" xmlns:a16="http://schemas.microsoft.com/office/drawing/2014/main" id="{0CC77EE7-E2D6-404A-A2F9-4AE987916028}"/>
            </a:ext>
          </a:extLst>
        </xdr:cNvPr>
        <xdr:cNvPicPr>
          <a:picLocks noChangeAspect="1"/>
        </xdr:cNvPicPr>
      </xdr:nvPicPr>
      <xdr:blipFill>
        <a:blip xmlns:r="http://schemas.openxmlformats.org/officeDocument/2006/relationships" r:embed="rId4"/>
        <a:stretch>
          <a:fillRect/>
        </a:stretch>
      </xdr:blipFill>
      <xdr:spPr>
        <a:xfrm>
          <a:off x="15671445" y="10034071"/>
          <a:ext cx="7521064" cy="20392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1149913</xdr:colOff>
      <xdr:row>19</xdr:row>
      <xdr:rowOff>459098</xdr:rowOff>
    </xdr:from>
    <xdr:to>
      <xdr:col>4</xdr:col>
      <xdr:colOff>1445560</xdr:colOff>
      <xdr:row>28</xdr:row>
      <xdr:rowOff>44568</xdr:rowOff>
    </xdr:to>
    <xdr:pic>
      <xdr:nvPicPr>
        <xdr:cNvPr id="2" name="Imagen 1">
          <a:extLst>
            <a:ext uri="{FF2B5EF4-FFF2-40B4-BE49-F238E27FC236}">
              <a16:creationId xmlns="" xmlns:a16="http://schemas.microsoft.com/office/drawing/2014/main" id="{25B85FE9-DCE4-40DF-8D00-662151763A5D}"/>
            </a:ext>
          </a:extLst>
        </xdr:cNvPr>
        <xdr:cNvPicPr>
          <a:picLocks noChangeAspect="1"/>
        </xdr:cNvPicPr>
      </xdr:nvPicPr>
      <xdr:blipFill>
        <a:blip xmlns:r="http://schemas.openxmlformats.org/officeDocument/2006/relationships" r:embed="rId1"/>
        <a:stretch>
          <a:fillRect/>
        </a:stretch>
      </xdr:blipFill>
      <xdr:spPr>
        <a:xfrm>
          <a:off x="2416178" y="8594569"/>
          <a:ext cx="6761441" cy="2308499"/>
        </a:xfrm>
        <a:prstGeom prst="rect">
          <a:avLst/>
        </a:prstGeom>
        <a:ln>
          <a:solidFill>
            <a:schemeClr val="tx1"/>
          </a:solidFill>
        </a:ln>
      </xdr:spPr>
    </xdr:pic>
    <xdr:clientData/>
  </xdr:twoCellAnchor>
  <xdr:twoCellAnchor editAs="oneCell">
    <xdr:from>
      <xdr:col>2</xdr:col>
      <xdr:colOff>1482578</xdr:colOff>
      <xdr:row>31</xdr:row>
      <xdr:rowOff>53295</xdr:rowOff>
    </xdr:from>
    <xdr:to>
      <xdr:col>4</xdr:col>
      <xdr:colOff>2476500</xdr:colOff>
      <xdr:row>44</xdr:row>
      <xdr:rowOff>89045</xdr:rowOff>
    </xdr:to>
    <xdr:pic>
      <xdr:nvPicPr>
        <xdr:cNvPr id="3" name="Imagen 2">
          <a:extLst>
            <a:ext uri="{FF2B5EF4-FFF2-40B4-BE49-F238E27FC236}">
              <a16:creationId xmlns="" xmlns:a16="http://schemas.microsoft.com/office/drawing/2014/main" id="{5592564E-496C-4C30-9756-4CF9F39CA207}"/>
            </a:ext>
          </a:extLst>
        </xdr:cNvPr>
        <xdr:cNvPicPr>
          <a:picLocks noChangeAspect="1"/>
        </xdr:cNvPicPr>
      </xdr:nvPicPr>
      <xdr:blipFill>
        <a:blip xmlns:r="http://schemas.openxmlformats.org/officeDocument/2006/relationships" r:embed="rId2"/>
        <a:stretch>
          <a:fillRect/>
        </a:stretch>
      </xdr:blipFill>
      <xdr:spPr>
        <a:xfrm>
          <a:off x="2748843" y="11528119"/>
          <a:ext cx="7459716" cy="2512250"/>
        </a:xfrm>
        <a:prstGeom prst="rect">
          <a:avLst/>
        </a:prstGeom>
      </xdr:spPr>
    </xdr:pic>
    <xdr:clientData/>
  </xdr:twoCellAnchor>
  <xdr:twoCellAnchor editAs="oneCell">
    <xdr:from>
      <xdr:col>2</xdr:col>
      <xdr:colOff>714377</xdr:colOff>
      <xdr:row>48</xdr:row>
      <xdr:rowOff>51026</xdr:rowOff>
    </xdr:from>
    <xdr:to>
      <xdr:col>5</xdr:col>
      <xdr:colOff>674916</xdr:colOff>
      <xdr:row>54</xdr:row>
      <xdr:rowOff>79765</xdr:rowOff>
    </xdr:to>
    <xdr:pic>
      <xdr:nvPicPr>
        <xdr:cNvPr id="4" name="Imagen 3">
          <a:extLst>
            <a:ext uri="{FF2B5EF4-FFF2-40B4-BE49-F238E27FC236}">
              <a16:creationId xmlns="" xmlns:a16="http://schemas.microsoft.com/office/drawing/2014/main" id="{F44E0D3C-767D-4265-8E11-4AF9E6FA033D}"/>
            </a:ext>
          </a:extLst>
        </xdr:cNvPr>
        <xdr:cNvPicPr>
          <a:picLocks noChangeAspect="1"/>
        </xdr:cNvPicPr>
      </xdr:nvPicPr>
      <xdr:blipFill>
        <a:blip xmlns:r="http://schemas.openxmlformats.org/officeDocument/2006/relationships" r:embed="rId3"/>
        <a:stretch>
          <a:fillRect/>
        </a:stretch>
      </xdr:blipFill>
      <xdr:spPr>
        <a:xfrm>
          <a:off x="1981202" y="16234001"/>
          <a:ext cx="12304939" cy="1171739"/>
        </a:xfrm>
        <a:prstGeom prst="rect">
          <a:avLst/>
        </a:prstGeom>
        <a:ln>
          <a:solidFill>
            <a:schemeClr val="tx1"/>
          </a:solidFill>
        </a:ln>
      </xdr:spPr>
    </xdr:pic>
    <xdr:clientData/>
  </xdr:twoCellAnchor>
  <xdr:twoCellAnchor editAs="oneCell">
    <xdr:from>
      <xdr:col>6</xdr:col>
      <xdr:colOff>457048</xdr:colOff>
      <xdr:row>20</xdr:row>
      <xdr:rowOff>651784</xdr:rowOff>
    </xdr:from>
    <xdr:to>
      <xdr:col>10</xdr:col>
      <xdr:colOff>935181</xdr:colOff>
      <xdr:row>27</xdr:row>
      <xdr:rowOff>149000</xdr:rowOff>
    </xdr:to>
    <xdr:pic>
      <xdr:nvPicPr>
        <xdr:cNvPr id="5" name="Imagen 4">
          <a:extLst>
            <a:ext uri="{FF2B5EF4-FFF2-40B4-BE49-F238E27FC236}">
              <a16:creationId xmlns="" xmlns:a16="http://schemas.microsoft.com/office/drawing/2014/main" id="{607CE4C0-069A-4A21-97E6-11CA7CA36709}"/>
            </a:ext>
          </a:extLst>
        </xdr:cNvPr>
        <xdr:cNvPicPr>
          <a:picLocks noChangeAspect="1"/>
        </xdr:cNvPicPr>
      </xdr:nvPicPr>
      <xdr:blipFill>
        <a:blip xmlns:r="http://schemas.openxmlformats.org/officeDocument/2006/relationships" r:embed="rId4"/>
        <a:stretch>
          <a:fillRect/>
        </a:stretch>
      </xdr:blipFill>
      <xdr:spPr>
        <a:xfrm>
          <a:off x="15454593" y="30248557"/>
          <a:ext cx="5638952" cy="172494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drive.google.com/file/d/1GqrezZIAnseBJ8MUTDWqo85KMXptcTEh/view?usp=sharing" TargetMode="Externa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abSelected="1" topLeftCell="G1" zoomScale="70" zoomScaleNormal="70" zoomScaleSheetLayoutView="110" workbookViewId="0">
      <selection activeCell="N10" sqref="N10"/>
    </sheetView>
  </sheetViews>
  <sheetFormatPr baseColWidth="10" defaultColWidth="11.42578125" defaultRowHeight="15" x14ac:dyDescent="0.25"/>
  <cols>
    <col min="1" max="1" width="17.140625" style="27" customWidth="1"/>
    <col min="2" max="2" width="68" style="83" customWidth="1"/>
    <col min="3" max="3" width="18.5703125" style="27" customWidth="1"/>
    <col min="4" max="4" width="21.140625" style="27" customWidth="1"/>
    <col min="5" max="5" width="20" style="27" customWidth="1"/>
    <col min="6" max="6" width="26" style="27" customWidth="1"/>
    <col min="7" max="7" width="32" style="27" customWidth="1"/>
    <col min="8" max="8" width="35.5703125" style="27" customWidth="1"/>
    <col min="9" max="9" width="30.42578125" style="27" customWidth="1"/>
    <col min="10" max="10" width="29.5703125" style="27" customWidth="1"/>
    <col min="11" max="11" width="19.42578125" style="27" customWidth="1"/>
    <col min="12" max="12" width="16.28515625" style="27" customWidth="1"/>
    <col min="13" max="13" width="23.42578125" style="27" customWidth="1"/>
    <col min="14" max="16384" width="11.42578125" style="27"/>
  </cols>
  <sheetData>
    <row r="1" spans="1:14" ht="15" customHeight="1" x14ac:dyDescent="0.25">
      <c r="A1" s="77" t="s">
        <v>0</v>
      </c>
      <c r="B1" s="77" t="s">
        <v>1</v>
      </c>
      <c r="C1" s="79" t="s">
        <v>3</v>
      </c>
      <c r="D1" s="79" t="s">
        <v>4</v>
      </c>
      <c r="E1" s="78" t="s">
        <v>2</v>
      </c>
      <c r="F1" s="79" t="s">
        <v>30</v>
      </c>
      <c r="G1" s="79" t="s">
        <v>104</v>
      </c>
      <c r="H1" s="79" t="s">
        <v>105</v>
      </c>
      <c r="L1" s="94"/>
    </row>
    <row r="2" spans="1:14" ht="15.75" customHeight="1" x14ac:dyDescent="0.25">
      <c r="A2" s="84">
        <v>1</v>
      </c>
      <c r="B2" s="196" t="s">
        <v>102</v>
      </c>
      <c r="C2" s="197"/>
      <c r="D2" s="197"/>
      <c r="E2" s="101"/>
      <c r="F2" s="95"/>
      <c r="G2" s="95"/>
      <c r="H2" s="95"/>
      <c r="L2" s="93"/>
    </row>
    <row r="3" spans="1:14" ht="59.25" customHeight="1" x14ac:dyDescent="0.25">
      <c r="A3" s="8" t="str">
        <f>+'1. Vegencia 2026'!B7</f>
        <v>1.1</v>
      </c>
      <c r="B3" s="8" t="str">
        <f>+'1. Vegencia 2026'!C7</f>
        <v>Fortalecimiento a los Consejos de Cuenca, en el marco de la implementación de los POMCAS a través del acompañamientos profesional y asesoría académica para el desempeño de las funciones definidas por la norma</v>
      </c>
      <c r="C3" s="8" t="str">
        <f>+'1. Vegencia 2026'!E7</f>
        <v>Meses</v>
      </c>
      <c r="D3" s="8">
        <f>+'1. Vegencia 2026'!F7</f>
        <v>2.5</v>
      </c>
      <c r="E3" s="18">
        <f>+'1. Vegencia 2026'!D7</f>
        <v>16599878.1</v>
      </c>
      <c r="F3" s="18">
        <f>+'1. Vegencia 2026'!G7</f>
        <v>41499695.25</v>
      </c>
      <c r="G3" s="18">
        <f>+F3-H3</f>
        <v>20737736.850000001</v>
      </c>
      <c r="H3" s="18">
        <v>20761958.399999999</v>
      </c>
      <c r="J3" s="198" t="s">
        <v>106</v>
      </c>
      <c r="K3" s="198" t="s">
        <v>141</v>
      </c>
      <c r="L3" s="198" t="s">
        <v>142</v>
      </c>
      <c r="M3" s="198" t="s">
        <v>22</v>
      </c>
      <c r="N3" s="198" t="s">
        <v>113</v>
      </c>
    </row>
    <row r="4" spans="1:14" ht="60" x14ac:dyDescent="0.25">
      <c r="A4" s="8" t="str">
        <f>+'1. Vegencia 2026'!B8</f>
        <v>1.2</v>
      </c>
      <c r="B4" s="183" t="str">
        <f>+'1. Vegencia 2026'!C8</f>
        <v>Consolidar el proceso Gobernanza Ambiental, a través de dos sesiones para cada uno de los seis Consejos de Cuencas (5 liderados por Cornare y 1 liderado por otra CAR, en comisión conjunta)</v>
      </c>
      <c r="C4" s="8" t="str">
        <f>+'1. Vegencia 2026'!E8</f>
        <v xml:space="preserve">Sesión </v>
      </c>
      <c r="D4" s="8">
        <f>+'1. Vegencia 2026'!F8</f>
        <v>12</v>
      </c>
      <c r="E4" s="18">
        <f>+'1. Vegencia 2026'!D8</f>
        <v>2660975.0679166666</v>
      </c>
      <c r="F4" s="18">
        <f>+'1. Vegencia 2026'!G8</f>
        <v>31931700.814999998</v>
      </c>
      <c r="G4" s="18">
        <f>+F4-H4</f>
        <v>10331700.814999998</v>
      </c>
      <c r="H4" s="18">
        <v>21600000</v>
      </c>
      <c r="J4" s="198"/>
      <c r="K4" s="198"/>
      <c r="L4" s="198"/>
      <c r="M4" s="198"/>
      <c r="N4" s="198"/>
    </row>
    <row r="5" spans="1:14" ht="15.75" x14ac:dyDescent="0.25">
      <c r="A5" s="8" t="str">
        <f>+'1. Vegencia 2026'!B9</f>
        <v>1.3</v>
      </c>
      <c r="B5" s="8" t="str">
        <f>+'1. Vegencia 2026'!C9</f>
        <v>Realizar un Encuentro Regional de Consejeros de Cuenca</v>
      </c>
      <c r="C5" s="8" t="str">
        <f>+'1. Vegencia 2026'!E9</f>
        <v>Taller</v>
      </c>
      <c r="D5" s="8">
        <f>+'1. Vegencia 2026'!F9</f>
        <v>1</v>
      </c>
      <c r="E5" s="18">
        <f>+'1. Vegencia 2026'!D9</f>
        <v>26549117.334773172</v>
      </c>
      <c r="F5" s="18">
        <f>+'1. Vegencia 2026'!G9</f>
        <v>26549117.334773172</v>
      </c>
      <c r="G5" s="18">
        <f>+F5-H5</f>
        <v>21549117.334773172</v>
      </c>
      <c r="H5" s="18">
        <f>5000000</f>
        <v>5000000</v>
      </c>
      <c r="J5" s="79" t="s">
        <v>108</v>
      </c>
      <c r="K5" s="90">
        <f>+G7</f>
        <v>70875205.814773172</v>
      </c>
      <c r="L5" s="90">
        <f>+G15</f>
        <v>308132950.2910369</v>
      </c>
      <c r="M5" s="193">
        <f>+G16</f>
        <v>379008155</v>
      </c>
      <c r="N5" s="109">
        <f>+M5/$M$7</f>
        <v>0.69999999979698446</v>
      </c>
    </row>
    <row r="6" spans="1:14" ht="95.25" customHeight="1" x14ac:dyDescent="0.25">
      <c r="A6" s="8" t="str">
        <f>+'1. Vegencia 2026'!B10</f>
        <v>1.4</v>
      </c>
      <c r="B6" s="8" t="str">
        <f>+'1. Vegencia 2026'!C10</f>
        <v xml:space="preserve">Reconocimiento de la áreas estratégicas de la cuenca por parte de los Consejeros de Cuenca  (5 liderados por Cornare y 1 liderado por otra CAR), con el objetivo de que conozcan el territorio de la cuenca a la que pertenecen y realicen una actividad especifica dentro de la misma, ya sea una jornada de siembra o de limpieza de microcuenca. </v>
      </c>
      <c r="C6" s="8" t="str">
        <f>+'1. Vegencia 2026'!E10</f>
        <v>Meses</v>
      </c>
      <c r="D6" s="8">
        <f>+'1. Vegencia 2026'!F10</f>
        <v>6</v>
      </c>
      <c r="E6" s="18">
        <f>+'1. Vegencia 2026'!D10</f>
        <v>3042775.1358333332</v>
      </c>
      <c r="F6" s="18">
        <f>+'1. Vegencia 2026'!G10</f>
        <v>18256650.814999998</v>
      </c>
      <c r="G6" s="18">
        <f>+F6-H6</f>
        <v>18256650.814999998</v>
      </c>
      <c r="H6" s="18">
        <v>0</v>
      </c>
      <c r="J6" s="79" t="s">
        <v>107</v>
      </c>
      <c r="K6" s="90">
        <f>+H7</f>
        <v>47361958.399999999</v>
      </c>
      <c r="L6" s="90">
        <f>+H15</f>
        <v>115070108.1856011</v>
      </c>
      <c r="M6" s="193">
        <f>+K6+L6</f>
        <v>162432066.58560109</v>
      </c>
      <c r="N6" s="109">
        <f>+M6/$M$7</f>
        <v>0.30000000020301554</v>
      </c>
    </row>
    <row r="7" spans="1:14" ht="73.5" customHeight="1" x14ac:dyDescent="0.25">
      <c r="A7" s="104" t="s">
        <v>101</v>
      </c>
      <c r="B7" s="105"/>
      <c r="C7" s="105"/>
      <c r="D7" s="105"/>
      <c r="E7" s="106"/>
      <c r="F7" s="85">
        <f>SUM(F3:F6)</f>
        <v>118237164.21477316</v>
      </c>
      <c r="G7" s="85">
        <f>SUM(G3:G6)</f>
        <v>70875205.814773172</v>
      </c>
      <c r="H7" s="85">
        <f>SUM(H3:H6)</f>
        <v>47361958.399999999</v>
      </c>
      <c r="J7" s="79" t="s">
        <v>12</v>
      </c>
      <c r="K7" s="90">
        <f>+K5+K6</f>
        <v>118237164.21477318</v>
      </c>
      <c r="L7" s="90">
        <f>+L5+L6</f>
        <v>423203058.47663802</v>
      </c>
      <c r="M7" s="90">
        <f>+M5+M6</f>
        <v>541440221.58560109</v>
      </c>
      <c r="N7" s="109">
        <v>1</v>
      </c>
    </row>
    <row r="8" spans="1:14" ht="15.75" x14ac:dyDescent="0.25">
      <c r="A8" s="84">
        <v>2</v>
      </c>
      <c r="B8" s="102" t="s">
        <v>100</v>
      </c>
      <c r="C8" s="103"/>
      <c r="D8" s="103"/>
      <c r="E8" s="101"/>
      <c r="F8" s="95"/>
      <c r="G8" s="95"/>
      <c r="H8" s="95"/>
    </row>
    <row r="9" spans="1:14" ht="40.5" customHeight="1" x14ac:dyDescent="0.25">
      <c r="A9" s="33" t="str">
        <f>+'2. Vegencia 2027'!B6</f>
        <v>2.1</v>
      </c>
      <c r="B9" s="8" t="str">
        <f>+'2. Vegencia 2027'!C6</f>
        <v>Fortalecimiento a los Consejos de Cuenca, en el marco de la implementación de los POMCAS a través del acompañamientos profesional y asesoría académica para el desempeño de las funciones definidas por la norma</v>
      </c>
      <c r="C9" s="183" t="s">
        <v>6</v>
      </c>
      <c r="D9" s="8">
        <f>+'2. Vegencia 2027'!F6</f>
        <v>11.5</v>
      </c>
      <c r="E9" s="18">
        <f>+'2. Vegencia 2027'!D6</f>
        <v>17600850.749430001</v>
      </c>
      <c r="F9" s="86">
        <f>+'2. Vegencia 2027'!G6</f>
        <v>202409783.61844501</v>
      </c>
      <c r="G9" s="18">
        <v>143618408</v>
      </c>
      <c r="H9" s="18">
        <v>58791376</v>
      </c>
      <c r="K9" s="94"/>
      <c r="M9" s="94"/>
    </row>
    <row r="10" spans="1:14" ht="60" x14ac:dyDescent="0.25">
      <c r="A10" s="33" t="str">
        <f>+'2. Vegencia 2027'!B7</f>
        <v>2.2</v>
      </c>
      <c r="B10" s="8" t="str">
        <f>+'2. Vegencia 2027'!C7</f>
        <v>Consolidar el proceso Gobernanza Ambiental, a través de cinco sesiones para cada uno de los seis Consejos de Cuencas (5 liderados por Cornare y 1 liderado por otra CAR, en comisión conjunta)</v>
      </c>
      <c r="C10" s="8" t="str">
        <f>+'2. Vegencia 2027'!E7</f>
        <v xml:space="preserve">Sesión </v>
      </c>
      <c r="D10" s="8">
        <f>+'2. Vegencia 2027'!F7</f>
        <v>30</v>
      </c>
      <c r="E10" s="18">
        <f>+'2. Vegencia 2027'!D7</f>
        <v>2821431.8645120417</v>
      </c>
      <c r="F10" s="86">
        <f>+'2. Vegencia 2027'!G7</f>
        <v>84642955.935361251</v>
      </c>
      <c r="G10" s="18">
        <v>39364223.749760151</v>
      </c>
      <c r="H10" s="18">
        <v>45278732.1856011</v>
      </c>
      <c r="K10" s="91"/>
      <c r="L10" s="92"/>
      <c r="M10" s="91"/>
      <c r="N10" s="92"/>
    </row>
    <row r="11" spans="1:14" ht="15.75" x14ac:dyDescent="0.25">
      <c r="A11" s="33" t="str">
        <f>+'2. Vegencia 2027'!B8</f>
        <v>2.3</v>
      </c>
      <c r="B11" s="8" t="str">
        <f>+'2. Vegencia 2027'!C8</f>
        <v>Realizar un Encuentro Regional de Consejeros de Cuenca</v>
      </c>
      <c r="C11" s="8" t="str">
        <f>+'2. Vegencia 2027'!E8</f>
        <v xml:space="preserve">Sesión </v>
      </c>
      <c r="D11" s="8">
        <f>+'2. Vegencia 2027'!F8</f>
        <v>1</v>
      </c>
      <c r="E11" s="18">
        <f>+'2. Vegencia 2027'!D8</f>
        <v>27853805.360059995</v>
      </c>
      <c r="F11" s="86">
        <f>+'2. Vegencia 2027'!G8</f>
        <v>27853805.360059995</v>
      </c>
      <c r="G11" s="18">
        <v>16853805.360059995</v>
      </c>
      <c r="H11" s="18">
        <v>11000000</v>
      </c>
      <c r="K11" s="91"/>
      <c r="L11" s="92"/>
      <c r="M11" s="91"/>
      <c r="N11" s="92"/>
    </row>
    <row r="12" spans="1:14" ht="45" x14ac:dyDescent="0.25">
      <c r="A12" s="33" t="str">
        <f>+'2. Vegencia 2027'!B9</f>
        <v>2.4</v>
      </c>
      <c r="B12" s="8" t="str">
        <f>+'2. Vegencia 2027'!C9</f>
        <v>Ejecutar seis (6) iniciativas de los Consejos de Cuenca que impacten  cada uno de los POMCA,  (5 liderados por Cornare y 1 liderado por otra CAR) de acuerdo a los lineamientos definidos.</v>
      </c>
      <c r="C12" s="8" t="str">
        <f>+'2. Vegencia 2027'!E9</f>
        <v>Iniciativa</v>
      </c>
      <c r="D12" s="8">
        <f>+'2. Vegencia 2027'!F9</f>
        <v>6</v>
      </c>
      <c r="E12" s="18">
        <f>+'2. Vegencia 2027'!D9</f>
        <v>12000000</v>
      </c>
      <c r="F12" s="86">
        <f>+'2. Vegencia 2027'!G9</f>
        <v>72000000</v>
      </c>
      <c r="G12" s="18">
        <v>72000000</v>
      </c>
      <c r="H12" s="18">
        <v>0</v>
      </c>
      <c r="K12" s="91"/>
      <c r="L12" s="92"/>
      <c r="M12" s="91"/>
      <c r="N12" s="92"/>
    </row>
    <row r="13" spans="1:14" ht="15.75" x14ac:dyDescent="0.25">
      <c r="A13" s="33" t="str">
        <f>+'2. Vegencia 2027'!B10</f>
        <v>2.5</v>
      </c>
      <c r="B13" s="8" t="str">
        <f>+'2. Vegencia 2027'!C10</f>
        <v>Realización de taller de capacitación en ecosistemas de datos</v>
      </c>
      <c r="C13" s="8" t="str">
        <f>+'2. Vegencia 2027'!E10</f>
        <v>Taller</v>
      </c>
      <c r="D13" s="8">
        <f>+'2. Vegencia 2027'!F10</f>
        <v>6</v>
      </c>
      <c r="E13" s="18">
        <f>+'2. Vegencia 2027'!D10</f>
        <v>2821431.8645120417</v>
      </c>
      <c r="F13" s="86">
        <f>+'2. Vegencia 2027'!G10</f>
        <v>16928591.187072251</v>
      </c>
      <c r="G13" s="18">
        <v>16928591.187072251</v>
      </c>
      <c r="H13" s="18">
        <v>0</v>
      </c>
      <c r="K13" s="91"/>
      <c r="L13" s="92"/>
      <c r="M13" s="91"/>
      <c r="N13" s="92"/>
    </row>
    <row r="14" spans="1:14" ht="90" x14ac:dyDescent="0.25">
      <c r="A14" s="33" t="str">
        <f>+'2. Vegencia 2027'!B11</f>
        <v>2.6</v>
      </c>
      <c r="B14" s="8" t="str">
        <f>+'2. Vegencia 2027'!C11</f>
        <v xml:space="preserve">Reconocimiento de la áreas estratégicas de la cuenca por parte de los Consejeros de Cuenca  (5 liderados por Cornare y 1 liderado por otra CAR), con el objetivo de que conozcan el territorio de la cuenca a la que pertenecen y realicen una actividad especifica dentro de la misma, ya sea una jornada de siembra o de limpieza de microcuenca. </v>
      </c>
      <c r="C14" s="8" t="str">
        <f>+'2. Vegencia 2027'!E11</f>
        <v>Recorrido</v>
      </c>
      <c r="D14" s="8">
        <f>+'2. Vegencia 2027'!F11</f>
        <v>6</v>
      </c>
      <c r="E14" s="18">
        <f>+'2. Vegencia 2027'!D11</f>
        <v>3227986.9990240834</v>
      </c>
      <c r="F14" s="86">
        <f>+'2. Vegencia 2027'!G11</f>
        <v>19367921.994144499</v>
      </c>
      <c r="G14" s="18">
        <v>19367921.994144499</v>
      </c>
      <c r="H14" s="18">
        <v>0</v>
      </c>
      <c r="K14" s="91"/>
      <c r="L14" s="92"/>
      <c r="M14" s="91"/>
      <c r="N14" s="92"/>
    </row>
    <row r="15" spans="1:14" ht="15.75" x14ac:dyDescent="0.25">
      <c r="A15" s="199" t="s">
        <v>219</v>
      </c>
      <c r="B15" s="200"/>
      <c r="C15" s="200"/>
      <c r="D15" s="200"/>
      <c r="E15" s="201"/>
      <c r="F15" s="85">
        <f>SUM(F9:F14)</f>
        <v>423203058.095083</v>
      </c>
      <c r="G15" s="85">
        <f>SUM(G9:G14)</f>
        <v>308132950.2910369</v>
      </c>
      <c r="H15" s="85">
        <f t="shared" ref="H15" si="0">SUM(H9:H14)</f>
        <v>115070108.1856011</v>
      </c>
      <c r="K15" s="91"/>
      <c r="L15" s="92"/>
      <c r="M15" s="91"/>
      <c r="N15" s="92"/>
    </row>
    <row r="16" spans="1:14" ht="15.75" x14ac:dyDescent="0.25">
      <c r="A16" s="195" t="s">
        <v>15</v>
      </c>
      <c r="B16" s="195"/>
      <c r="C16" s="195"/>
      <c r="D16" s="195"/>
      <c r="E16" s="195"/>
      <c r="F16" s="87">
        <f>+F15+F7</f>
        <v>541440222.30985618</v>
      </c>
      <c r="G16" s="194">
        <v>379008155</v>
      </c>
      <c r="H16" s="87">
        <f>+H15+H7</f>
        <v>162432066.58560109</v>
      </c>
    </row>
    <row r="19" spans="2:2" x14ac:dyDescent="0.25">
      <c r="B19" s="165"/>
    </row>
  </sheetData>
  <mergeCells count="8">
    <mergeCell ref="A16:E16"/>
    <mergeCell ref="B2:D2"/>
    <mergeCell ref="J3:J4"/>
    <mergeCell ref="N3:N4"/>
    <mergeCell ref="K3:K4"/>
    <mergeCell ref="L3:L4"/>
    <mergeCell ref="M3:M4"/>
    <mergeCell ref="A15:E15"/>
  </mergeCells>
  <phoneticPr fontId="2" type="noConversion"/>
  <pageMargins left="1.1023622047244095" right="0.70866141732283472" top="1.7322834645669292" bottom="0.74803149606299213" header="0.31496062992125984" footer="0.31496062992125984"/>
  <pageSetup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2:H18"/>
  <sheetViews>
    <sheetView topLeftCell="E1" zoomScale="85" zoomScaleNormal="85" workbookViewId="0">
      <selection activeCell="C7" sqref="C7"/>
    </sheetView>
  </sheetViews>
  <sheetFormatPr baseColWidth="10" defaultColWidth="11.42578125" defaultRowHeight="14.25" x14ac:dyDescent="0.2"/>
  <cols>
    <col min="1" max="1" width="11.42578125" style="32"/>
    <col min="2" max="2" width="17.140625" style="32" customWidth="1"/>
    <col min="3" max="3" width="87.5703125" style="32" customWidth="1"/>
    <col min="4" max="4" width="20" style="32" customWidth="1"/>
    <col min="5" max="5" width="18.5703125" style="32" customWidth="1"/>
    <col min="6" max="6" width="21.140625" style="32" customWidth="1"/>
    <col min="7" max="7" width="26" style="32" customWidth="1"/>
    <col min="8" max="8" width="55.5703125" style="32" customWidth="1"/>
    <col min="9" max="9" width="17.5703125" style="32" bestFit="1" customWidth="1"/>
    <col min="10" max="16384" width="11.42578125" style="32"/>
  </cols>
  <sheetData>
    <row r="2" spans="2:8" ht="20.25" x14ac:dyDescent="0.2">
      <c r="C2" s="68" t="s">
        <v>109</v>
      </c>
    </row>
    <row r="4" spans="2:8" ht="15" thickBot="1" x14ac:dyDescent="0.25"/>
    <row r="5" spans="2:8" x14ac:dyDescent="0.2">
      <c r="B5" s="205" t="s">
        <v>0</v>
      </c>
      <c r="C5" s="207" t="s">
        <v>1</v>
      </c>
      <c r="D5" s="209" t="s">
        <v>2</v>
      </c>
      <c r="E5" s="211" t="s">
        <v>3</v>
      </c>
      <c r="F5" s="211" t="s">
        <v>4</v>
      </c>
      <c r="G5" s="202" t="s">
        <v>30</v>
      </c>
    </row>
    <row r="6" spans="2:8" x14ac:dyDescent="0.2">
      <c r="B6" s="206"/>
      <c r="C6" s="208"/>
      <c r="D6" s="210"/>
      <c r="E6" s="212"/>
      <c r="F6" s="212"/>
      <c r="G6" s="203"/>
    </row>
    <row r="7" spans="2:8" ht="45" x14ac:dyDescent="0.2">
      <c r="B7" s="6" t="s">
        <v>5</v>
      </c>
      <c r="C7" s="8" t="s">
        <v>46</v>
      </c>
      <c r="D7" s="7">
        <v>16599878.1</v>
      </c>
      <c r="E7" s="8" t="s">
        <v>6</v>
      </c>
      <c r="F7" s="8">
        <f>'1.1'!E6</f>
        <v>2.5</v>
      </c>
      <c r="G7" s="9">
        <f>'1.1'!H10</f>
        <v>41499695.25</v>
      </c>
      <c r="H7" s="184"/>
    </row>
    <row r="8" spans="2:8" ht="45" x14ac:dyDescent="0.2">
      <c r="B8" s="6" t="s">
        <v>7</v>
      </c>
      <c r="C8" s="23" t="s">
        <v>186</v>
      </c>
      <c r="D8" s="62">
        <f>+'1.2'!K9</f>
        <v>2660975.0679166666</v>
      </c>
      <c r="E8" s="8" t="s">
        <v>8</v>
      </c>
      <c r="F8" s="8">
        <v>12</v>
      </c>
      <c r="G8" s="9">
        <f t="shared" ref="G8:G9" si="0">+D8*F8</f>
        <v>31931700.814999998</v>
      </c>
    </row>
    <row r="9" spans="2:8" ht="15.75" x14ac:dyDescent="0.2">
      <c r="B9" s="6" t="s">
        <v>9</v>
      </c>
      <c r="C9" s="8" t="s">
        <v>13</v>
      </c>
      <c r="D9" s="7">
        <f>+'1.3'!K12</f>
        <v>26549117.334773172</v>
      </c>
      <c r="E9" s="8" t="s">
        <v>41</v>
      </c>
      <c r="F9" s="8">
        <v>1</v>
      </c>
      <c r="G9" s="9">
        <f t="shared" si="0"/>
        <v>26549117.334773172</v>
      </c>
    </row>
    <row r="10" spans="2:8" ht="76.5" customHeight="1" x14ac:dyDescent="0.2">
      <c r="B10" s="6" t="s">
        <v>11</v>
      </c>
      <c r="C10" s="8" t="s">
        <v>32</v>
      </c>
      <c r="D10" s="90">
        <f>+'1.4'!J9</f>
        <v>3042775.1358333332</v>
      </c>
      <c r="E10" s="8" t="s">
        <v>6</v>
      </c>
      <c r="F10" s="8">
        <v>6</v>
      </c>
      <c r="G10" s="30">
        <f>D10*F10</f>
        <v>18256650.814999998</v>
      </c>
    </row>
    <row r="11" spans="2:8" ht="16.5" thickBot="1" x14ac:dyDescent="0.3">
      <c r="B11" s="65"/>
      <c r="C11" s="204" t="s">
        <v>101</v>
      </c>
      <c r="D11" s="204"/>
      <c r="E11" s="204"/>
      <c r="F11" s="204"/>
      <c r="G11" s="66">
        <f>SUM(G7:G10)</f>
        <v>118237164.21477316</v>
      </c>
    </row>
    <row r="18" spans="4:4" x14ac:dyDescent="0.2">
      <c r="D18" s="32" t="s">
        <v>140</v>
      </c>
    </row>
  </sheetData>
  <mergeCells count="7">
    <mergeCell ref="G5:G6"/>
    <mergeCell ref="C11:F11"/>
    <mergeCell ref="B5:B6"/>
    <mergeCell ref="C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2:M15"/>
  <sheetViews>
    <sheetView topLeftCell="H7" zoomScale="70" zoomScaleNormal="70" workbookViewId="0">
      <selection activeCell="J13" sqref="J13"/>
    </sheetView>
  </sheetViews>
  <sheetFormatPr baseColWidth="10" defaultColWidth="11.42578125" defaultRowHeight="14.25" x14ac:dyDescent="0.2"/>
  <cols>
    <col min="1" max="1" width="7.5703125" style="32" customWidth="1"/>
    <col min="2" max="2" width="27.140625" style="32" customWidth="1"/>
    <col min="3" max="3" width="128.28515625" style="32" customWidth="1"/>
    <col min="4" max="4" width="21.140625" style="32" customWidth="1"/>
    <col min="5" max="5" width="15.28515625" style="32" customWidth="1"/>
    <col min="6" max="6" width="19.5703125" style="32" customWidth="1"/>
    <col min="7" max="7" width="19.5703125" style="108" customWidth="1"/>
    <col min="8" max="9" width="21.5703125" style="32" customWidth="1"/>
    <col min="10" max="10" width="47.5703125" style="32" customWidth="1"/>
    <col min="11" max="19" width="11.42578125" style="32"/>
    <col min="20" max="20" width="26.28515625" style="32" customWidth="1"/>
    <col min="21" max="16384" width="11.42578125" style="32"/>
  </cols>
  <sheetData>
    <row r="2" spans="1:13" ht="17.25" customHeight="1" x14ac:dyDescent="0.2">
      <c r="B2" s="219" t="s">
        <v>53</v>
      </c>
      <c r="C2" s="219"/>
      <c r="D2" s="219"/>
      <c r="E2" s="219"/>
      <c r="F2" s="219"/>
      <c r="G2" s="219"/>
      <c r="H2" s="219"/>
      <c r="I2" s="38"/>
    </row>
    <row r="3" spans="1:13" ht="17.25" customHeight="1" x14ac:dyDescent="0.2">
      <c r="B3" s="219"/>
      <c r="C3" s="219"/>
      <c r="D3" s="219"/>
      <c r="E3" s="219"/>
      <c r="F3" s="219"/>
      <c r="G3" s="219"/>
      <c r="H3" s="219"/>
      <c r="I3" s="38"/>
      <c r="L3" s="108">
        <f>+F7/2779715</f>
        <v>1</v>
      </c>
    </row>
    <row r="4" spans="1:13" ht="15" thickBot="1" x14ac:dyDescent="0.25"/>
    <row r="5" spans="1:13" ht="15.75" x14ac:dyDescent="0.2">
      <c r="A5" s="58" t="s">
        <v>16</v>
      </c>
      <c r="B5" s="59" t="s">
        <v>29</v>
      </c>
      <c r="C5" s="59" t="s">
        <v>17</v>
      </c>
      <c r="D5" s="59" t="s">
        <v>18</v>
      </c>
      <c r="E5" s="59" t="s">
        <v>19</v>
      </c>
      <c r="F5" s="59" t="s">
        <v>2</v>
      </c>
      <c r="G5" s="125" t="s">
        <v>144</v>
      </c>
      <c r="H5" s="59" t="s">
        <v>70</v>
      </c>
      <c r="I5" s="59" t="s">
        <v>22</v>
      </c>
      <c r="J5" s="60" t="s">
        <v>42</v>
      </c>
    </row>
    <row r="6" spans="1:13" ht="342.75" customHeight="1" thickBot="1" x14ac:dyDescent="0.25">
      <c r="A6" s="213" t="s">
        <v>5</v>
      </c>
      <c r="B6" s="215" t="s">
        <v>52</v>
      </c>
      <c r="C6" s="107" t="s">
        <v>112</v>
      </c>
      <c r="D6" s="23" t="s">
        <v>6</v>
      </c>
      <c r="E6" s="8">
        <v>2.5</v>
      </c>
      <c r="F6" s="18">
        <f>8005274</f>
        <v>8005274</v>
      </c>
      <c r="G6" s="124">
        <v>0.5</v>
      </c>
      <c r="H6" s="18">
        <f>+E6*F6*G6</f>
        <v>10006592.5</v>
      </c>
      <c r="I6" s="217">
        <f>+H6+H7+H8+H9</f>
        <v>41499695.25</v>
      </c>
      <c r="J6" s="131" t="s">
        <v>90</v>
      </c>
    </row>
    <row r="7" spans="1:13" ht="213.75" customHeight="1" thickBot="1" x14ac:dyDescent="0.25">
      <c r="A7" s="214"/>
      <c r="B7" s="216"/>
      <c r="C7" s="129" t="s">
        <v>145</v>
      </c>
      <c r="D7" s="23" t="s">
        <v>6</v>
      </c>
      <c r="E7" s="8">
        <v>2.5</v>
      </c>
      <c r="F7" s="18">
        <f>2779715</f>
        <v>2779715</v>
      </c>
      <c r="G7" s="124">
        <v>0.5</v>
      </c>
      <c r="H7" s="18">
        <f>+E7*F7*G7</f>
        <v>3474643.75</v>
      </c>
      <c r="I7" s="218"/>
      <c r="J7" s="131" t="s">
        <v>90</v>
      </c>
    </row>
    <row r="8" spans="1:13" ht="219" customHeight="1" x14ac:dyDescent="0.2">
      <c r="A8" s="214"/>
      <c r="B8" s="216"/>
      <c r="C8" s="129" t="s">
        <v>184</v>
      </c>
      <c r="D8" s="36" t="s">
        <v>23</v>
      </c>
      <c r="E8" s="8">
        <v>2.5</v>
      </c>
      <c r="F8" s="11">
        <v>8005274</v>
      </c>
      <c r="G8" s="126">
        <v>1</v>
      </c>
      <c r="H8" s="18">
        <f>+E8*F8*G8</f>
        <v>20013185</v>
      </c>
      <c r="I8" s="218"/>
      <c r="J8" s="132" t="s">
        <v>91</v>
      </c>
    </row>
    <row r="9" spans="1:13" ht="255.75" customHeight="1" x14ac:dyDescent="0.25">
      <c r="A9" s="214"/>
      <c r="B9" s="216"/>
      <c r="C9" s="130" t="s">
        <v>146</v>
      </c>
      <c r="D9" s="36" t="s">
        <v>23</v>
      </c>
      <c r="E9" s="8">
        <v>2.5</v>
      </c>
      <c r="F9" s="11">
        <v>8005274</v>
      </c>
      <c r="G9" s="127">
        <v>0.4</v>
      </c>
      <c r="H9" s="18">
        <f>+E9*F9*G9</f>
        <v>8005274</v>
      </c>
      <c r="I9" s="218"/>
      <c r="J9" s="132" t="s">
        <v>91</v>
      </c>
      <c r="L9" s="121"/>
      <c r="M9" s="108"/>
    </row>
    <row r="10" spans="1:13" x14ac:dyDescent="0.2">
      <c r="A10" s="220" t="s">
        <v>94</v>
      </c>
      <c r="B10" s="221"/>
      <c r="C10" s="221"/>
      <c r="D10" s="221"/>
      <c r="E10" s="221"/>
      <c r="F10" s="221"/>
      <c r="G10" s="222"/>
      <c r="H10" s="98">
        <f>SUM(H6:H9)</f>
        <v>41499695.25</v>
      </c>
      <c r="I10" s="97"/>
    </row>
    <row r="15" spans="1:13" ht="15" x14ac:dyDescent="0.25">
      <c r="G15" s="128"/>
    </row>
  </sheetData>
  <mergeCells count="5">
    <mergeCell ref="A6:A9"/>
    <mergeCell ref="B6:B9"/>
    <mergeCell ref="I6:I9"/>
    <mergeCell ref="B2:H3"/>
    <mergeCell ref="A10:G1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39997558519241921"/>
  </sheetPr>
  <dimension ref="A1:V92"/>
  <sheetViews>
    <sheetView topLeftCell="G1" zoomScale="70" zoomScaleNormal="70" workbookViewId="0">
      <selection activeCell="G8" sqref="G8"/>
    </sheetView>
  </sheetViews>
  <sheetFormatPr baseColWidth="10" defaultColWidth="11.42578125" defaultRowHeight="15" x14ac:dyDescent="0.25"/>
  <cols>
    <col min="1" max="1" width="7.5703125" style="13" customWidth="1"/>
    <col min="2" max="2" width="25" style="13" customWidth="1"/>
    <col min="3" max="3" width="72" style="13" customWidth="1"/>
    <col min="4" max="4" width="31.28515625" style="13" customWidth="1"/>
    <col min="5" max="6" width="27.140625" style="13" customWidth="1"/>
    <col min="7" max="7" width="70.42578125" style="13" customWidth="1"/>
    <col min="8" max="8" width="21.140625" style="13" customWidth="1"/>
    <col min="9" max="10" width="15.28515625" style="13" customWidth="1"/>
    <col min="11" max="11" width="21.5703125" style="13" customWidth="1"/>
    <col min="12" max="13" width="19.42578125" style="13" customWidth="1"/>
    <col min="14" max="14" width="20.28515625" style="13" customWidth="1"/>
    <col min="15" max="15" width="45.85546875" style="13" customWidth="1"/>
    <col min="16" max="16" width="31.42578125" style="13" customWidth="1"/>
    <col min="17" max="17" width="41.42578125" style="13" customWidth="1"/>
    <col min="18" max="18" width="11.42578125" style="13"/>
    <col min="19" max="19" width="18.7109375" style="13" customWidth="1"/>
    <col min="20" max="20" width="11.42578125" style="13"/>
    <col min="21" max="21" width="37.140625" style="13" customWidth="1"/>
    <col min="22" max="16384" width="11.42578125" style="13"/>
  </cols>
  <sheetData>
    <row r="1" spans="1:22" ht="15" customHeight="1" x14ac:dyDescent="0.25"/>
    <row r="2" spans="1:22" ht="15" customHeight="1" x14ac:dyDescent="0.25">
      <c r="B2" s="246" t="s">
        <v>51</v>
      </c>
      <c r="C2" s="246"/>
      <c r="D2" s="246"/>
      <c r="E2" s="246"/>
      <c r="F2" s="246"/>
      <c r="G2" s="246"/>
      <c r="H2" s="246"/>
      <c r="I2" s="246"/>
    </row>
    <row r="3" spans="1:22" x14ac:dyDescent="0.25">
      <c r="B3" s="246"/>
      <c r="C3" s="246"/>
      <c r="D3" s="246"/>
      <c r="E3" s="246"/>
      <c r="F3" s="246"/>
      <c r="G3" s="246"/>
      <c r="H3" s="246"/>
      <c r="I3" s="246"/>
    </row>
    <row r="5" spans="1:22" ht="48.75" customHeight="1" x14ac:dyDescent="0.25">
      <c r="A5" s="31" t="s">
        <v>16</v>
      </c>
      <c r="B5" s="31" t="s">
        <v>1</v>
      </c>
      <c r="C5" s="254" t="s">
        <v>17</v>
      </c>
      <c r="D5" s="254"/>
      <c r="E5" s="39" t="s">
        <v>45</v>
      </c>
      <c r="F5" s="39" t="s">
        <v>75</v>
      </c>
      <c r="G5" s="31" t="s">
        <v>40</v>
      </c>
      <c r="H5" s="31" t="s">
        <v>18</v>
      </c>
      <c r="I5" s="31" t="s">
        <v>19</v>
      </c>
      <c r="J5" s="31" t="s">
        <v>2</v>
      </c>
      <c r="K5" s="31" t="s">
        <v>66</v>
      </c>
      <c r="L5" s="31" t="s">
        <v>71</v>
      </c>
      <c r="M5" s="41" t="s">
        <v>22</v>
      </c>
    </row>
    <row r="6" spans="1:22" s="14" customFormat="1" ht="58.5" customHeight="1" x14ac:dyDescent="0.25">
      <c r="A6" s="252" t="s">
        <v>7</v>
      </c>
      <c r="B6" s="253" t="s">
        <v>143</v>
      </c>
      <c r="C6" s="257" t="s">
        <v>213</v>
      </c>
      <c r="D6" s="253" t="s">
        <v>81</v>
      </c>
      <c r="E6" s="253" t="s">
        <v>48</v>
      </c>
      <c r="F6" s="253" t="s">
        <v>76</v>
      </c>
      <c r="G6" s="23" t="s">
        <v>156</v>
      </c>
      <c r="H6" s="23" t="s">
        <v>24</v>
      </c>
      <c r="I6" s="25">
        <v>25</v>
      </c>
      <c r="J6" s="42">
        <f>+F21</f>
        <v>15272.002716666668</v>
      </c>
      <c r="K6" s="96">
        <f>J6*I6</f>
        <v>381800.06791666668</v>
      </c>
      <c r="L6" s="240">
        <v>12</v>
      </c>
      <c r="M6" s="243">
        <f>+SUM(K6:K8)*L6</f>
        <v>31931700.814999998</v>
      </c>
      <c r="O6" s="122"/>
    </row>
    <row r="7" spans="1:22" s="14" customFormat="1" ht="75" customHeight="1" x14ac:dyDescent="0.25">
      <c r="A7" s="252"/>
      <c r="B7" s="253"/>
      <c r="C7" s="257"/>
      <c r="D7" s="253"/>
      <c r="E7" s="253"/>
      <c r="F7" s="253"/>
      <c r="G7" s="23" t="s">
        <v>157</v>
      </c>
      <c r="H7" s="23" t="s">
        <v>25</v>
      </c>
      <c r="I7" s="25">
        <v>25</v>
      </c>
      <c r="J7" s="42">
        <v>25667</v>
      </c>
      <c r="K7" s="96">
        <f>J7*I7</f>
        <v>641675</v>
      </c>
      <c r="L7" s="241"/>
      <c r="M7" s="244"/>
      <c r="O7" s="122"/>
    </row>
    <row r="8" spans="1:22" s="14" customFormat="1" ht="189.75" customHeight="1" x14ac:dyDescent="0.25">
      <c r="A8" s="252"/>
      <c r="B8" s="253"/>
      <c r="C8" s="257"/>
      <c r="D8" s="253"/>
      <c r="E8" s="253"/>
      <c r="F8" s="253"/>
      <c r="G8" s="25" t="s">
        <v>211</v>
      </c>
      <c r="H8" s="23" t="s">
        <v>93</v>
      </c>
      <c r="I8" s="25">
        <v>1</v>
      </c>
      <c r="J8" s="185">
        <f>+S26</f>
        <v>1637500</v>
      </c>
      <c r="K8" s="96">
        <f>J8*I8</f>
        <v>1637500</v>
      </c>
      <c r="L8" s="242"/>
      <c r="M8" s="245"/>
      <c r="O8" s="122"/>
    </row>
    <row r="9" spans="1:22" ht="15.75" x14ac:dyDescent="0.25">
      <c r="A9" s="249" t="s">
        <v>12</v>
      </c>
      <c r="B9" s="250"/>
      <c r="C9" s="250"/>
      <c r="D9" s="250"/>
      <c r="E9" s="250"/>
      <c r="F9" s="250"/>
      <c r="G9" s="250"/>
      <c r="H9" s="250"/>
      <c r="I9" s="251"/>
      <c r="J9" s="61"/>
      <c r="K9" s="43">
        <f>SUM(K6:K8)</f>
        <v>2660975.0679166666</v>
      </c>
      <c r="L9" s="63">
        <f>L6</f>
        <v>12</v>
      </c>
      <c r="M9" s="43">
        <f>SUM(M6:M7)</f>
        <v>31931700.814999998</v>
      </c>
    </row>
    <row r="10" spans="1:22" s="76" customFormat="1" x14ac:dyDescent="0.25"/>
    <row r="14" spans="1:22" ht="15" customHeight="1" thickBot="1" x14ac:dyDescent="0.3"/>
    <row r="15" spans="1:22" ht="27" customHeight="1" x14ac:dyDescent="0.25">
      <c r="B15" s="223" t="s">
        <v>189</v>
      </c>
      <c r="C15" s="224"/>
      <c r="D15" s="224"/>
      <c r="E15" s="224"/>
      <c r="F15" s="224"/>
      <c r="G15" s="224"/>
      <c r="H15" s="224"/>
      <c r="I15" s="224"/>
      <c r="J15" s="224"/>
      <c r="K15" s="224"/>
      <c r="L15" s="225"/>
      <c r="M15" s="136"/>
      <c r="N15" s="223" t="s">
        <v>190</v>
      </c>
      <c r="O15" s="224"/>
      <c r="P15" s="224"/>
      <c r="Q15" s="224"/>
      <c r="R15" s="224"/>
      <c r="S15" s="224"/>
      <c r="T15" s="224"/>
      <c r="U15" s="224"/>
      <c r="V15" s="225"/>
    </row>
    <row r="16" spans="1:22" ht="15" customHeight="1" x14ac:dyDescent="0.25">
      <c r="B16" s="44"/>
      <c r="L16" s="45"/>
      <c r="N16" s="44"/>
      <c r="V16" s="45"/>
    </row>
    <row r="17" spans="2:22" ht="15" customHeight="1" x14ac:dyDescent="0.25">
      <c r="B17" s="44"/>
      <c r="L17" s="45"/>
      <c r="N17" s="44"/>
      <c r="O17" s="226" t="s">
        <v>115</v>
      </c>
      <c r="P17" s="227"/>
      <c r="Q17" s="227"/>
      <c r="R17" s="227"/>
      <c r="S17" s="228"/>
      <c r="T17" s="233" t="s">
        <v>139</v>
      </c>
      <c r="U17" s="234"/>
      <c r="V17" s="45"/>
    </row>
    <row r="18" spans="2:22" ht="15" customHeight="1" x14ac:dyDescent="0.25">
      <c r="B18" s="44"/>
      <c r="L18" s="45"/>
      <c r="N18" s="44"/>
      <c r="O18" s="229"/>
      <c r="P18" s="230"/>
      <c r="Q18" s="230"/>
      <c r="R18" s="230"/>
      <c r="S18" s="231"/>
      <c r="T18" s="235"/>
      <c r="U18" s="236"/>
      <c r="V18" s="45"/>
    </row>
    <row r="19" spans="2:22" ht="54" customHeight="1" x14ac:dyDescent="0.25">
      <c r="B19" s="44"/>
      <c r="C19" s="255" t="s">
        <v>65</v>
      </c>
      <c r="D19" s="255"/>
      <c r="E19" s="255"/>
      <c r="F19" s="255"/>
      <c r="L19" s="45"/>
      <c r="N19" s="44"/>
      <c r="O19" s="111" t="s">
        <v>116</v>
      </c>
      <c r="P19" s="111" t="s">
        <v>117</v>
      </c>
      <c r="Q19" s="111" t="s">
        <v>118</v>
      </c>
      <c r="R19" s="111" t="s">
        <v>119</v>
      </c>
      <c r="S19" s="111" t="s">
        <v>151</v>
      </c>
      <c r="T19" s="235"/>
      <c r="U19" s="236"/>
      <c r="V19" s="45"/>
    </row>
    <row r="20" spans="2:22" ht="15" customHeight="1" x14ac:dyDescent="0.25">
      <c r="B20" s="44"/>
      <c r="C20" s="50" t="s">
        <v>59</v>
      </c>
      <c r="D20" s="50" t="s">
        <v>60</v>
      </c>
      <c r="E20" s="50" t="s">
        <v>92</v>
      </c>
      <c r="F20" s="50" t="s">
        <v>61</v>
      </c>
      <c r="H20" s="256" t="s">
        <v>58</v>
      </c>
      <c r="I20" s="256"/>
      <c r="J20" s="256"/>
      <c r="L20" s="45"/>
      <c r="N20" s="44"/>
      <c r="O20" s="112" t="s">
        <v>121</v>
      </c>
      <c r="P20" s="112" t="s">
        <v>122</v>
      </c>
      <c r="Q20" s="112" t="s">
        <v>123</v>
      </c>
      <c r="R20" s="113">
        <v>42000</v>
      </c>
      <c r="S20" s="113">
        <f>+R20*25</f>
        <v>1050000</v>
      </c>
      <c r="T20" s="235"/>
      <c r="U20" s="236"/>
      <c r="V20" s="45"/>
    </row>
    <row r="21" spans="2:22" ht="28.9" customHeight="1" x14ac:dyDescent="0.25">
      <c r="B21" s="44"/>
      <c r="C21" s="49" t="s">
        <v>62</v>
      </c>
      <c r="D21" s="51">
        <v>12958.2</v>
      </c>
      <c r="E21" s="51">
        <f>D21*1.0585</f>
        <v>13716.254700000001</v>
      </c>
      <c r="F21" s="247">
        <f>AVERAGE(E21:E23)</f>
        <v>15272.002716666668</v>
      </c>
      <c r="H21" s="50" t="s">
        <v>59</v>
      </c>
      <c r="I21" s="50" t="s">
        <v>60</v>
      </c>
      <c r="J21" s="50" t="s">
        <v>92</v>
      </c>
      <c r="L21" s="45"/>
      <c r="N21" s="44"/>
      <c r="O21" s="112" t="s">
        <v>124</v>
      </c>
      <c r="P21" s="112" t="s">
        <v>125</v>
      </c>
      <c r="Q21" s="112" t="s">
        <v>126</v>
      </c>
      <c r="R21" s="114">
        <v>53000</v>
      </c>
      <c r="S21" s="113">
        <f t="shared" ref="S21:S25" si="0">+R21*25</f>
        <v>1325000</v>
      </c>
      <c r="T21" s="235"/>
      <c r="U21" s="236"/>
      <c r="V21" s="45"/>
    </row>
    <row r="22" spans="2:22" ht="15" customHeight="1" x14ac:dyDescent="0.25">
      <c r="B22" s="44"/>
      <c r="C22" s="49" t="s">
        <v>63</v>
      </c>
      <c r="D22" s="51">
        <v>12325.7</v>
      </c>
      <c r="E22" s="51">
        <f t="shared" ref="E22" si="1">D22*1.0585</f>
        <v>13046.75345</v>
      </c>
      <c r="F22" s="247"/>
      <c r="H22" s="49" t="s">
        <v>185</v>
      </c>
      <c r="I22" s="51">
        <v>25667</v>
      </c>
      <c r="J22" s="51">
        <v>25667</v>
      </c>
      <c r="L22" s="45"/>
      <c r="N22" s="44"/>
      <c r="O22" s="112" t="s">
        <v>127</v>
      </c>
      <c r="P22" s="112" t="s">
        <v>128</v>
      </c>
      <c r="Q22" s="112" t="s">
        <v>129</v>
      </c>
      <c r="R22" s="112">
        <v>55000</v>
      </c>
      <c r="S22" s="113">
        <f t="shared" si="0"/>
        <v>1375000</v>
      </c>
      <c r="T22" s="235"/>
      <c r="U22" s="236"/>
      <c r="V22" s="45"/>
    </row>
    <row r="23" spans="2:22" ht="15" customHeight="1" x14ac:dyDescent="0.25">
      <c r="B23" s="44"/>
      <c r="C23" s="49" t="s">
        <v>64</v>
      </c>
      <c r="D23" s="51">
        <v>18000</v>
      </c>
      <c r="E23" s="51">
        <f>D23*1.0585</f>
        <v>19053</v>
      </c>
      <c r="F23" s="247"/>
      <c r="L23" s="45"/>
      <c r="N23" s="44"/>
      <c r="O23" s="112" t="s">
        <v>130</v>
      </c>
      <c r="P23" s="112" t="s">
        <v>131</v>
      </c>
      <c r="Q23" s="112" t="s">
        <v>132</v>
      </c>
      <c r="R23" s="112">
        <v>70000</v>
      </c>
      <c r="S23" s="113">
        <f t="shared" si="0"/>
        <v>1750000</v>
      </c>
      <c r="T23" s="235"/>
      <c r="U23" s="236"/>
      <c r="V23" s="45"/>
    </row>
    <row r="24" spans="2:22" ht="15" customHeight="1" x14ac:dyDescent="0.25">
      <c r="B24" s="44"/>
      <c r="L24" s="45"/>
      <c r="N24" s="44"/>
      <c r="O24" s="112" t="s">
        <v>133</v>
      </c>
      <c r="P24" s="112" t="s">
        <v>134</v>
      </c>
      <c r="Q24" s="112" t="s">
        <v>135</v>
      </c>
      <c r="R24" s="112">
        <v>105000</v>
      </c>
      <c r="S24" s="113">
        <f t="shared" si="0"/>
        <v>2625000</v>
      </c>
      <c r="T24" s="235"/>
      <c r="U24" s="236"/>
      <c r="V24" s="45"/>
    </row>
    <row r="25" spans="2:22" ht="15" customHeight="1" x14ac:dyDescent="0.25">
      <c r="B25" s="44"/>
      <c r="C25" s="248" t="s">
        <v>153</v>
      </c>
      <c r="D25" s="248"/>
      <c r="H25" s="239" t="s">
        <v>149</v>
      </c>
      <c r="I25" s="239"/>
      <c r="J25" s="239"/>
      <c r="L25" s="45"/>
      <c r="N25" s="44"/>
      <c r="O25" s="112" t="s">
        <v>136</v>
      </c>
      <c r="P25" s="112" t="s">
        <v>137</v>
      </c>
      <c r="Q25" s="112" t="s">
        <v>138</v>
      </c>
      <c r="R25" s="112">
        <v>68000</v>
      </c>
      <c r="S25" s="113">
        <f t="shared" si="0"/>
        <v>1700000</v>
      </c>
      <c r="T25" s="235"/>
      <c r="U25" s="236"/>
      <c r="V25" s="45"/>
    </row>
    <row r="26" spans="2:22" ht="15" customHeight="1" x14ac:dyDescent="0.25">
      <c r="B26" s="44"/>
      <c r="C26" s="248"/>
      <c r="D26" s="248"/>
      <c r="H26" s="239"/>
      <c r="I26" s="239"/>
      <c r="J26" s="239"/>
      <c r="L26" s="45"/>
      <c r="N26" s="44"/>
      <c r="O26" s="232" t="s">
        <v>150</v>
      </c>
      <c r="P26" s="232"/>
      <c r="Q26" s="232"/>
      <c r="R26" s="232"/>
      <c r="S26" s="137">
        <f>AVERAGE(S20:S25)</f>
        <v>1637500</v>
      </c>
      <c r="T26" s="237"/>
      <c r="U26" s="238"/>
      <c r="V26" s="45"/>
    </row>
    <row r="27" spans="2:22" ht="28.5" customHeight="1" x14ac:dyDescent="0.25">
      <c r="B27" s="44"/>
      <c r="H27" s="239"/>
      <c r="I27" s="239"/>
      <c r="J27" s="239"/>
      <c r="L27" s="45"/>
      <c r="N27" s="44"/>
      <c r="V27" s="45"/>
    </row>
    <row r="28" spans="2:22" ht="28.5" customHeight="1" x14ac:dyDescent="0.25">
      <c r="B28" s="44"/>
      <c r="C28" s="40" t="s">
        <v>56</v>
      </c>
      <c r="L28" s="45"/>
      <c r="N28" s="44"/>
      <c r="V28" s="45"/>
    </row>
    <row r="29" spans="2:22" ht="15" customHeight="1" x14ac:dyDescent="0.25">
      <c r="B29" s="44"/>
      <c r="L29" s="45"/>
      <c r="N29" s="44"/>
      <c r="V29" s="45"/>
    </row>
    <row r="30" spans="2:22" ht="15" customHeight="1" thickBot="1" x14ac:dyDescent="0.3">
      <c r="B30" s="44"/>
      <c r="H30" s="40" t="s">
        <v>114</v>
      </c>
      <c r="L30" s="45"/>
      <c r="N30" s="46"/>
      <c r="O30" s="47"/>
      <c r="P30" s="47"/>
      <c r="Q30" s="47"/>
      <c r="R30" s="47"/>
      <c r="S30" s="47"/>
      <c r="T30" s="47"/>
      <c r="U30" s="47"/>
      <c r="V30" s="48"/>
    </row>
    <row r="31" spans="2:22" ht="15" customHeight="1" x14ac:dyDescent="0.25">
      <c r="B31" s="44"/>
      <c r="L31" s="45"/>
    </row>
    <row r="32" spans="2:22" ht="30" customHeight="1" x14ac:dyDescent="0.25">
      <c r="B32" s="44"/>
      <c r="L32" s="45"/>
    </row>
    <row r="33" spans="2:12" ht="15" customHeight="1" x14ac:dyDescent="0.25">
      <c r="B33" s="44"/>
      <c r="L33" s="45"/>
    </row>
    <row r="34" spans="2:12" ht="15" customHeight="1" x14ac:dyDescent="0.25">
      <c r="B34" s="44"/>
      <c r="L34" s="45"/>
    </row>
    <row r="35" spans="2:12" x14ac:dyDescent="0.25">
      <c r="B35" s="44"/>
      <c r="L35" s="45"/>
    </row>
    <row r="36" spans="2:12" x14ac:dyDescent="0.25">
      <c r="B36" s="44"/>
      <c r="L36" s="45"/>
    </row>
    <row r="37" spans="2:12" x14ac:dyDescent="0.25">
      <c r="B37" s="44"/>
      <c r="L37" s="45"/>
    </row>
    <row r="38" spans="2:12" x14ac:dyDescent="0.25">
      <c r="B38" s="44"/>
      <c r="L38" s="45"/>
    </row>
    <row r="39" spans="2:12" ht="18.75" customHeight="1" x14ac:dyDescent="0.25">
      <c r="B39" s="44"/>
      <c r="C39" s="40" t="s">
        <v>57</v>
      </c>
      <c r="L39" s="45"/>
    </row>
    <row r="40" spans="2:12" x14ac:dyDescent="0.25">
      <c r="B40" s="44"/>
      <c r="L40" s="45"/>
    </row>
    <row r="41" spans="2:12" x14ac:dyDescent="0.25">
      <c r="B41" s="44"/>
      <c r="L41" s="45"/>
    </row>
    <row r="42" spans="2:12" x14ac:dyDescent="0.25">
      <c r="B42" s="44"/>
      <c r="L42" s="45"/>
    </row>
    <row r="43" spans="2:12" x14ac:dyDescent="0.25">
      <c r="B43" s="44"/>
      <c r="L43" s="45"/>
    </row>
    <row r="44" spans="2:12" x14ac:dyDescent="0.25">
      <c r="B44" s="44"/>
      <c r="L44" s="45"/>
    </row>
    <row r="45" spans="2:12" x14ac:dyDescent="0.25">
      <c r="B45" s="44"/>
      <c r="L45" s="45"/>
    </row>
    <row r="46" spans="2:12" x14ac:dyDescent="0.25">
      <c r="B46" s="44"/>
      <c r="L46" s="45"/>
    </row>
    <row r="47" spans="2:12" x14ac:dyDescent="0.25">
      <c r="B47" s="44"/>
      <c r="L47" s="45"/>
    </row>
    <row r="48" spans="2:12" x14ac:dyDescent="0.25">
      <c r="B48" s="44"/>
      <c r="L48" s="45"/>
    </row>
    <row r="49" spans="2:12" x14ac:dyDescent="0.25">
      <c r="B49" s="44"/>
      <c r="L49" s="45"/>
    </row>
    <row r="50" spans="2:12" x14ac:dyDescent="0.25">
      <c r="B50" s="44"/>
      <c r="L50" s="45"/>
    </row>
    <row r="51" spans="2:12" x14ac:dyDescent="0.25">
      <c r="B51" s="44"/>
      <c r="L51" s="45"/>
    </row>
    <row r="52" spans="2:12" x14ac:dyDescent="0.25">
      <c r="B52" s="44"/>
      <c r="L52" s="45"/>
    </row>
    <row r="53" spans="2:12" x14ac:dyDescent="0.25">
      <c r="B53" s="44"/>
      <c r="L53" s="45"/>
    </row>
    <row r="54" spans="2:12" x14ac:dyDescent="0.25">
      <c r="B54" s="44"/>
      <c r="L54" s="45"/>
    </row>
    <row r="55" spans="2:12" x14ac:dyDescent="0.25">
      <c r="B55" s="44"/>
      <c r="L55" s="45"/>
    </row>
    <row r="56" spans="2:12" x14ac:dyDescent="0.25">
      <c r="B56" s="44"/>
      <c r="L56" s="45"/>
    </row>
    <row r="57" spans="2:12" x14ac:dyDescent="0.25">
      <c r="B57" s="44"/>
      <c r="L57" s="45"/>
    </row>
    <row r="58" spans="2:12" x14ac:dyDescent="0.25">
      <c r="B58" s="44"/>
      <c r="L58" s="45"/>
    </row>
    <row r="59" spans="2:12" x14ac:dyDescent="0.25">
      <c r="B59" s="44"/>
      <c r="L59" s="45"/>
    </row>
    <row r="60" spans="2:12" ht="18.75" x14ac:dyDescent="0.25">
      <c r="B60" s="44"/>
      <c r="C60" s="40" t="s">
        <v>55</v>
      </c>
      <c r="L60" s="45"/>
    </row>
    <row r="61" spans="2:12" x14ac:dyDescent="0.25">
      <c r="B61" s="44"/>
      <c r="L61" s="45"/>
    </row>
    <row r="62" spans="2:12" x14ac:dyDescent="0.25">
      <c r="B62" s="44"/>
      <c r="L62" s="45"/>
    </row>
    <row r="63" spans="2:12" x14ac:dyDescent="0.25">
      <c r="B63" s="44"/>
      <c r="L63" s="45"/>
    </row>
    <row r="64" spans="2:12" x14ac:dyDescent="0.25">
      <c r="B64" s="44"/>
      <c r="L64" s="45"/>
    </row>
    <row r="65" spans="2:12" x14ac:dyDescent="0.25">
      <c r="B65" s="44"/>
      <c r="L65" s="45"/>
    </row>
    <row r="66" spans="2:12" x14ac:dyDescent="0.25">
      <c r="B66" s="44"/>
      <c r="L66" s="45"/>
    </row>
    <row r="67" spans="2:12" x14ac:dyDescent="0.25">
      <c r="B67" s="44"/>
      <c r="L67" s="45"/>
    </row>
    <row r="68" spans="2:12" x14ac:dyDescent="0.25">
      <c r="B68" s="44"/>
      <c r="L68" s="45"/>
    </row>
    <row r="69" spans="2:12" x14ac:dyDescent="0.25">
      <c r="B69" s="44"/>
      <c r="L69" s="45"/>
    </row>
    <row r="70" spans="2:12" x14ac:dyDescent="0.25">
      <c r="B70" s="44"/>
      <c r="L70" s="45"/>
    </row>
    <row r="71" spans="2:12" x14ac:dyDescent="0.25">
      <c r="B71" s="44"/>
      <c r="L71" s="45"/>
    </row>
    <row r="72" spans="2:12" x14ac:dyDescent="0.25">
      <c r="B72" s="44"/>
      <c r="L72" s="45"/>
    </row>
    <row r="73" spans="2:12" ht="18.75" x14ac:dyDescent="0.25">
      <c r="B73" s="44"/>
      <c r="C73" s="40"/>
      <c r="L73" s="45"/>
    </row>
    <row r="74" spans="2:12" ht="18.75" x14ac:dyDescent="0.25">
      <c r="B74" s="44"/>
      <c r="G74" s="40"/>
      <c r="L74" s="45"/>
    </row>
    <row r="75" spans="2:12" x14ac:dyDescent="0.25">
      <c r="B75" s="44"/>
      <c r="L75" s="45"/>
    </row>
    <row r="76" spans="2:12" x14ac:dyDescent="0.2">
      <c r="B76" s="44"/>
      <c r="G76" s="110"/>
      <c r="L76" s="45"/>
    </row>
    <row r="77" spans="2:12" x14ac:dyDescent="0.25">
      <c r="B77" s="44"/>
      <c r="L77" s="45"/>
    </row>
    <row r="78" spans="2:12" x14ac:dyDescent="0.25">
      <c r="B78" s="44"/>
      <c r="L78" s="45"/>
    </row>
    <row r="79" spans="2:12" x14ac:dyDescent="0.25">
      <c r="B79" s="44"/>
      <c r="L79" s="45"/>
    </row>
    <row r="80" spans="2:12" x14ac:dyDescent="0.25">
      <c r="B80" s="44"/>
      <c r="L80" s="45"/>
    </row>
    <row r="81" spans="2:12" x14ac:dyDescent="0.25">
      <c r="B81" s="44"/>
      <c r="L81" s="45"/>
    </row>
    <row r="82" spans="2:12" x14ac:dyDescent="0.25">
      <c r="B82" s="44"/>
      <c r="L82" s="45"/>
    </row>
    <row r="83" spans="2:12" x14ac:dyDescent="0.25">
      <c r="B83" s="44"/>
      <c r="L83" s="45"/>
    </row>
    <row r="84" spans="2:12" x14ac:dyDescent="0.25">
      <c r="B84" s="44"/>
      <c r="L84" s="45"/>
    </row>
    <row r="85" spans="2:12" x14ac:dyDescent="0.25">
      <c r="B85" s="44"/>
      <c r="L85" s="45"/>
    </row>
    <row r="86" spans="2:12" x14ac:dyDescent="0.25">
      <c r="B86" s="44"/>
      <c r="L86" s="45"/>
    </row>
    <row r="87" spans="2:12" x14ac:dyDescent="0.25">
      <c r="B87" s="44"/>
      <c r="L87" s="45"/>
    </row>
    <row r="88" spans="2:12" x14ac:dyDescent="0.25">
      <c r="B88" s="44"/>
      <c r="L88" s="45"/>
    </row>
    <row r="89" spans="2:12" x14ac:dyDescent="0.25">
      <c r="B89" s="44"/>
      <c r="L89" s="45"/>
    </row>
    <row r="90" spans="2:12" x14ac:dyDescent="0.25">
      <c r="B90" s="44"/>
      <c r="L90" s="45"/>
    </row>
    <row r="91" spans="2:12" x14ac:dyDescent="0.25">
      <c r="B91" s="44"/>
      <c r="L91" s="45"/>
    </row>
    <row r="92" spans="2:12" ht="15.75" thickBot="1" x14ac:dyDescent="0.3">
      <c r="B92" s="46"/>
      <c r="C92" s="47"/>
      <c r="D92" s="47"/>
      <c r="E92" s="47"/>
      <c r="F92" s="47"/>
      <c r="G92" s="47"/>
      <c r="H92" s="47"/>
      <c r="I92" s="47"/>
      <c r="J92" s="47"/>
      <c r="K92" s="47"/>
      <c r="L92" s="48"/>
    </row>
  </sheetData>
  <mergeCells count="21">
    <mergeCell ref="C25:D26"/>
    <mergeCell ref="A9:I9"/>
    <mergeCell ref="A6:A8"/>
    <mergeCell ref="B6:B8"/>
    <mergeCell ref="C5:D5"/>
    <mergeCell ref="C19:F19"/>
    <mergeCell ref="H20:J20"/>
    <mergeCell ref="C6:C8"/>
    <mergeCell ref="D6:D8"/>
    <mergeCell ref="E6:E8"/>
    <mergeCell ref="F6:F8"/>
    <mergeCell ref="L6:L8"/>
    <mergeCell ref="M6:M8"/>
    <mergeCell ref="B2:I3"/>
    <mergeCell ref="B15:L15"/>
    <mergeCell ref="F21:F23"/>
    <mergeCell ref="N15:V15"/>
    <mergeCell ref="O17:S18"/>
    <mergeCell ref="O26:R26"/>
    <mergeCell ref="T17:U26"/>
    <mergeCell ref="H25:J27"/>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59999389629810485"/>
  </sheetPr>
  <dimension ref="A2:AD92"/>
  <sheetViews>
    <sheetView topLeftCell="A6" zoomScale="69" zoomScaleNormal="85" workbookViewId="0">
      <selection activeCell="E20" sqref="E20:E22"/>
    </sheetView>
  </sheetViews>
  <sheetFormatPr baseColWidth="10" defaultColWidth="11.42578125" defaultRowHeight="15" x14ac:dyDescent="0.25"/>
  <cols>
    <col min="1" max="1" width="7.5703125" style="22" customWidth="1"/>
    <col min="2" max="2" width="25" style="22" customWidth="1"/>
    <col min="3" max="3" width="72" style="22" customWidth="1"/>
    <col min="4" max="4" width="49.7109375" style="22" customWidth="1"/>
    <col min="5" max="5" width="88.140625" style="22" customWidth="1"/>
    <col min="6" max="6" width="21.140625" style="22" customWidth="1"/>
    <col min="7" max="8" width="15.28515625" style="22" customWidth="1"/>
    <col min="9" max="9" width="27.28515625" style="22" customWidth="1"/>
    <col min="10" max="10" width="19.42578125" style="22" customWidth="1"/>
    <col min="11" max="11" width="21" style="22" customWidth="1"/>
    <col min="12" max="12" width="11.42578125" style="22" customWidth="1"/>
    <col min="13" max="13" width="78.140625" style="22" customWidth="1"/>
    <col min="14" max="14" width="26.140625" style="22" customWidth="1"/>
    <col min="15" max="15" width="23.140625" style="22" customWidth="1"/>
    <col min="16" max="17" width="19.85546875" style="22" customWidth="1"/>
    <col min="18" max="18" width="43" style="22" customWidth="1"/>
    <col min="19" max="19" width="11.42578125" style="22"/>
    <col min="20" max="20" width="27.7109375" style="22" customWidth="1"/>
    <col min="21" max="21" width="22.140625" style="22" customWidth="1"/>
    <col min="22" max="22" width="30" style="22" customWidth="1"/>
    <col min="23" max="23" width="23.42578125" style="22" customWidth="1"/>
    <col min="24" max="25" width="21" style="22" customWidth="1"/>
    <col min="26" max="26" width="19.7109375" style="22" customWidth="1"/>
    <col min="27" max="16384" width="11.42578125" style="22"/>
  </cols>
  <sheetData>
    <row r="2" spans="1:13" x14ac:dyDescent="0.25">
      <c r="B2" s="246" t="s">
        <v>96</v>
      </c>
      <c r="C2" s="246"/>
      <c r="D2" s="246"/>
      <c r="E2" s="246"/>
      <c r="F2" s="246"/>
      <c r="G2" s="246"/>
      <c r="H2" s="246"/>
    </row>
    <row r="3" spans="1:13" x14ac:dyDescent="0.25">
      <c r="B3" s="246"/>
      <c r="C3" s="246"/>
      <c r="D3" s="246"/>
      <c r="E3" s="246"/>
      <c r="F3" s="246"/>
      <c r="G3" s="246"/>
      <c r="H3" s="246"/>
    </row>
    <row r="5" spans="1:13" ht="48.75" customHeight="1" x14ac:dyDescent="0.25">
      <c r="A5" s="16" t="s">
        <v>16</v>
      </c>
      <c r="B5" s="16" t="s">
        <v>1</v>
      </c>
      <c r="C5" s="31" t="s">
        <v>17</v>
      </c>
      <c r="D5" s="31" t="s">
        <v>47</v>
      </c>
      <c r="E5" s="16" t="s">
        <v>40</v>
      </c>
      <c r="F5" s="16" t="s">
        <v>18</v>
      </c>
      <c r="G5" s="16" t="s">
        <v>19</v>
      </c>
      <c r="H5" s="16" t="s">
        <v>20</v>
      </c>
      <c r="I5" s="16" t="s">
        <v>2</v>
      </c>
      <c r="J5" s="16" t="s">
        <v>73</v>
      </c>
      <c r="K5" s="17" t="s">
        <v>22</v>
      </c>
    </row>
    <row r="6" spans="1:13" s="21" customFormat="1" ht="102" customHeight="1" x14ac:dyDescent="0.25">
      <c r="A6" s="253" t="s">
        <v>9</v>
      </c>
      <c r="B6" s="232" t="s">
        <v>10</v>
      </c>
      <c r="C6" s="232" t="s">
        <v>214</v>
      </c>
      <c r="D6" s="253" t="s">
        <v>78</v>
      </c>
      <c r="E6" s="23" t="s">
        <v>67</v>
      </c>
      <c r="F6" s="8" t="s">
        <v>27</v>
      </c>
      <c r="G6" s="8">
        <v>1</v>
      </c>
      <c r="H6" s="232">
        <v>1</v>
      </c>
      <c r="I6" s="18">
        <f>P34</f>
        <v>1755584.1984301729</v>
      </c>
      <c r="J6" s="18">
        <f>G6*I6</f>
        <v>1755584.1984301729</v>
      </c>
      <c r="K6" s="261">
        <f>SUM(J6:J11)*H6</f>
        <v>26549117.334773172</v>
      </c>
      <c r="L6" s="22"/>
      <c r="M6" s="22"/>
    </row>
    <row r="7" spans="1:13" s="21" customFormat="1" ht="30" x14ac:dyDescent="0.25">
      <c r="A7" s="253"/>
      <c r="B7" s="232"/>
      <c r="C7" s="232"/>
      <c r="D7" s="253"/>
      <c r="E7" s="8" t="s">
        <v>162</v>
      </c>
      <c r="F7" s="8" t="s">
        <v>68</v>
      </c>
      <c r="G7" s="8">
        <v>150</v>
      </c>
      <c r="H7" s="232"/>
      <c r="I7" s="18">
        <f>+E20</f>
        <v>15272.002716666668</v>
      </c>
      <c r="J7" s="18">
        <f>G7*I7</f>
        <v>2290800.4075000002</v>
      </c>
      <c r="K7" s="261"/>
      <c r="L7" s="22"/>
      <c r="M7" s="22"/>
    </row>
    <row r="8" spans="1:13" s="21" customFormat="1" ht="80.25" customHeight="1" x14ac:dyDescent="0.25">
      <c r="A8" s="253"/>
      <c r="B8" s="232"/>
      <c r="C8" s="232"/>
      <c r="D8" s="253"/>
      <c r="E8" s="8" t="s">
        <v>164</v>
      </c>
      <c r="F8" s="8" t="s">
        <v>25</v>
      </c>
      <c r="G8" s="8">
        <v>150</v>
      </c>
      <c r="H8" s="232"/>
      <c r="I8" s="7">
        <f>+H21</f>
        <v>25667</v>
      </c>
      <c r="J8" s="18">
        <f>G8*I8</f>
        <v>3850050</v>
      </c>
      <c r="K8" s="261"/>
      <c r="L8" s="22"/>
      <c r="M8" s="22"/>
    </row>
    <row r="9" spans="1:13" s="21" customFormat="1" ht="58.5" customHeight="1" x14ac:dyDescent="0.25">
      <c r="A9" s="253"/>
      <c r="B9" s="232"/>
      <c r="C9" s="232"/>
      <c r="D9" s="253"/>
      <c r="E9" s="8" t="s">
        <v>165</v>
      </c>
      <c r="F9" s="8" t="s">
        <v>28</v>
      </c>
      <c r="G9" s="8">
        <v>150</v>
      </c>
      <c r="H9" s="232"/>
      <c r="I9" s="18">
        <f>+E20</f>
        <v>15272.002716666668</v>
      </c>
      <c r="J9" s="18">
        <f>G9*I9</f>
        <v>2290800.4075000002</v>
      </c>
      <c r="K9" s="261"/>
      <c r="L9" s="22"/>
      <c r="M9" s="22"/>
    </row>
    <row r="10" spans="1:13" s="21" customFormat="1" ht="120" x14ac:dyDescent="0.25">
      <c r="A10" s="253"/>
      <c r="B10" s="232"/>
      <c r="C10" s="232"/>
      <c r="D10" s="253"/>
      <c r="E10" s="23" t="s">
        <v>212</v>
      </c>
      <c r="F10" s="8" t="s">
        <v>26</v>
      </c>
      <c r="G10" s="8">
        <v>1</v>
      </c>
      <c r="H10" s="232"/>
      <c r="I10" s="18">
        <f>+Z24</f>
        <v>6536882.3213429991</v>
      </c>
      <c r="J10" s="18">
        <f>G10*I10</f>
        <v>6536882.3213429991</v>
      </c>
      <c r="K10" s="261"/>
      <c r="L10" s="22"/>
    </row>
    <row r="11" spans="1:13" s="21" customFormat="1" ht="75" x14ac:dyDescent="0.25">
      <c r="A11" s="253"/>
      <c r="B11" s="232"/>
      <c r="C11" s="232"/>
      <c r="D11" s="253"/>
      <c r="E11" s="8" t="s">
        <v>210</v>
      </c>
      <c r="F11" s="8" t="s">
        <v>72</v>
      </c>
      <c r="G11" s="8">
        <v>1</v>
      </c>
      <c r="H11" s="232"/>
      <c r="I11" s="186">
        <f>+Q28</f>
        <v>9825000</v>
      </c>
      <c r="J11" s="18">
        <f>+G11*I11</f>
        <v>9825000</v>
      </c>
      <c r="K11" s="261"/>
      <c r="L11" s="22"/>
      <c r="M11" s="165"/>
    </row>
    <row r="12" spans="1:13" ht="15.75" x14ac:dyDescent="0.25">
      <c r="A12" s="277" t="s">
        <v>12</v>
      </c>
      <c r="B12" s="278"/>
      <c r="C12" s="278"/>
      <c r="D12" s="278"/>
      <c r="E12" s="278"/>
      <c r="F12" s="278"/>
      <c r="G12" s="278"/>
      <c r="H12" s="278"/>
      <c r="I12" s="278"/>
      <c r="J12" s="279"/>
      <c r="K12" s="19">
        <f>SUM(K6:K11)</f>
        <v>26549117.334773172</v>
      </c>
    </row>
    <row r="16" spans="1:13" ht="15.75" thickBot="1" x14ac:dyDescent="0.3"/>
    <row r="17" spans="2:30" ht="26.25" customHeight="1" x14ac:dyDescent="0.25">
      <c r="B17" s="280" t="s">
        <v>191</v>
      </c>
      <c r="C17" s="281"/>
      <c r="D17" s="281"/>
      <c r="E17" s="281"/>
      <c r="F17" s="281"/>
      <c r="G17" s="281"/>
      <c r="H17" s="281"/>
      <c r="I17" s="281"/>
      <c r="J17" s="282"/>
      <c r="L17" s="263" t="s">
        <v>192</v>
      </c>
      <c r="M17" s="264"/>
      <c r="N17" s="264"/>
      <c r="O17" s="264"/>
      <c r="P17" s="264"/>
      <c r="Q17" s="264"/>
      <c r="R17" s="264"/>
      <c r="S17" s="150"/>
      <c r="T17" s="263" t="s">
        <v>194</v>
      </c>
      <c r="U17" s="264"/>
      <c r="V17" s="264"/>
      <c r="W17" s="264"/>
      <c r="X17" s="264"/>
      <c r="Y17" s="264"/>
      <c r="Z17" s="264"/>
      <c r="AA17" s="264"/>
      <c r="AB17" s="264"/>
      <c r="AC17" s="264"/>
      <c r="AD17" s="150"/>
    </row>
    <row r="18" spans="2:30" ht="26.25" x14ac:dyDescent="0.25">
      <c r="B18" s="283" t="s">
        <v>65</v>
      </c>
      <c r="C18" s="255"/>
      <c r="D18" s="255"/>
      <c r="E18" s="255"/>
      <c r="F18" s="13"/>
      <c r="G18" s="13"/>
      <c r="H18" s="13"/>
      <c r="I18" s="13"/>
      <c r="J18" s="45"/>
      <c r="K18" s="13"/>
      <c r="L18" s="44"/>
      <c r="M18" s="148"/>
      <c r="N18" s="148"/>
      <c r="O18" s="148"/>
      <c r="P18" s="148"/>
      <c r="Q18" s="148"/>
      <c r="R18" s="148"/>
      <c r="S18" s="149"/>
      <c r="T18" s="154"/>
      <c r="U18" s="148"/>
      <c r="V18" s="148"/>
      <c r="W18" s="148"/>
      <c r="X18" s="148"/>
      <c r="Y18" s="148"/>
      <c r="Z18" s="148"/>
      <c r="AA18" s="148"/>
      <c r="AC18" s="148"/>
      <c r="AD18" s="149"/>
    </row>
    <row r="19" spans="2:30" ht="26.25" customHeight="1" x14ac:dyDescent="0.25">
      <c r="B19" s="151" t="s">
        <v>59</v>
      </c>
      <c r="C19" s="50" t="s">
        <v>60</v>
      </c>
      <c r="D19" s="50" t="s">
        <v>92</v>
      </c>
      <c r="E19" s="50" t="s">
        <v>61</v>
      </c>
      <c r="F19" s="13"/>
      <c r="G19" s="285" t="s">
        <v>58</v>
      </c>
      <c r="H19" s="286"/>
      <c r="I19" s="13"/>
      <c r="J19" s="45"/>
      <c r="K19" s="13"/>
      <c r="L19" s="44"/>
      <c r="M19" s="268" t="s">
        <v>115</v>
      </c>
      <c r="N19" s="269"/>
      <c r="O19" s="269"/>
      <c r="P19" s="269"/>
      <c r="Q19" s="270"/>
      <c r="R19" s="265" t="s">
        <v>139</v>
      </c>
      <c r="S19" s="149"/>
      <c r="T19" s="154"/>
      <c r="U19" s="148"/>
      <c r="V19" s="148"/>
      <c r="W19" s="148"/>
      <c r="X19" s="148"/>
      <c r="Y19" s="148"/>
      <c r="Z19" s="148"/>
      <c r="AA19" s="148"/>
      <c r="AB19" s="148"/>
      <c r="AC19" s="148"/>
      <c r="AD19" s="149"/>
    </row>
    <row r="20" spans="2:30" ht="30" x14ac:dyDescent="0.25">
      <c r="B20" s="152" t="s">
        <v>62</v>
      </c>
      <c r="C20" s="51">
        <v>12958.2</v>
      </c>
      <c r="D20" s="51">
        <f>C20*1.0585</f>
        <v>13716.254700000001</v>
      </c>
      <c r="E20" s="247">
        <f>AVERAGE(D20:D22)</f>
        <v>15272.002716666668</v>
      </c>
      <c r="F20" s="13"/>
      <c r="G20" s="50" t="s">
        <v>59</v>
      </c>
      <c r="H20" s="50" t="s">
        <v>60</v>
      </c>
      <c r="I20" s="13"/>
      <c r="J20" s="45"/>
      <c r="K20" s="13"/>
      <c r="L20" s="44"/>
      <c r="M20" s="271"/>
      <c r="N20" s="272"/>
      <c r="O20" s="272"/>
      <c r="P20" s="272"/>
      <c r="Q20" s="273"/>
      <c r="R20" s="266"/>
      <c r="S20" s="149"/>
      <c r="T20" s="154"/>
      <c r="U20" s="148"/>
      <c r="V20" s="148"/>
      <c r="W20" s="148"/>
      <c r="X20" s="148"/>
      <c r="Y20" s="148"/>
      <c r="Z20" s="148"/>
      <c r="AA20" s="148"/>
      <c r="AB20" s="148"/>
      <c r="AC20" s="148"/>
      <c r="AD20" s="149"/>
    </row>
    <row r="21" spans="2:30" ht="63" x14ac:dyDescent="0.25">
      <c r="B21" s="152" t="s">
        <v>63</v>
      </c>
      <c r="C21" s="51">
        <v>12325.7</v>
      </c>
      <c r="D21" s="51">
        <f t="shared" ref="D21" si="0">C21*1.0585</f>
        <v>13046.75345</v>
      </c>
      <c r="E21" s="247"/>
      <c r="F21" s="13"/>
      <c r="G21" s="49" t="s">
        <v>154</v>
      </c>
      <c r="H21" s="138">
        <v>25667</v>
      </c>
      <c r="I21" s="13"/>
      <c r="J21" s="45"/>
      <c r="K21" s="13"/>
      <c r="L21" s="44"/>
      <c r="M21" s="111" t="s">
        <v>116</v>
      </c>
      <c r="N21" s="111" t="s">
        <v>117</v>
      </c>
      <c r="O21" s="111" t="s">
        <v>118</v>
      </c>
      <c r="P21" s="111" t="s">
        <v>120</v>
      </c>
      <c r="Q21" s="111" t="s">
        <v>151</v>
      </c>
      <c r="R21" s="266"/>
      <c r="S21" s="149"/>
      <c r="T21" s="154"/>
      <c r="U21" s="262" t="s">
        <v>26</v>
      </c>
      <c r="V21" s="253" t="s">
        <v>86</v>
      </c>
      <c r="W21" s="33" t="s">
        <v>85</v>
      </c>
      <c r="X21" s="33" t="s">
        <v>87</v>
      </c>
      <c r="Y21" s="33" t="s">
        <v>88</v>
      </c>
      <c r="Z21" s="33" t="s">
        <v>163</v>
      </c>
      <c r="AA21" s="21"/>
      <c r="AB21" s="148"/>
      <c r="AC21" s="148"/>
      <c r="AD21" s="149"/>
    </row>
    <row r="22" spans="2:30" ht="30" x14ac:dyDescent="0.25">
      <c r="B22" s="152" t="s">
        <v>64</v>
      </c>
      <c r="C22" s="51">
        <v>18000</v>
      </c>
      <c r="D22" s="51">
        <f>C22*1.0585</f>
        <v>19053</v>
      </c>
      <c r="E22" s="247"/>
      <c r="F22" s="13"/>
      <c r="G22" s="13"/>
      <c r="H22" s="13"/>
      <c r="I22" s="13"/>
      <c r="J22" s="45"/>
      <c r="K22" s="13"/>
      <c r="L22" s="44"/>
      <c r="M22" s="112" t="s">
        <v>121</v>
      </c>
      <c r="N22" s="112" t="s">
        <v>122</v>
      </c>
      <c r="O22" s="112" t="s">
        <v>123</v>
      </c>
      <c r="P22" s="113">
        <v>42000</v>
      </c>
      <c r="Q22" s="113">
        <f>+P22*25</f>
        <v>1050000</v>
      </c>
      <c r="R22" s="266"/>
      <c r="S22" s="149"/>
      <c r="T22" s="154"/>
      <c r="U22" s="262"/>
      <c r="V22" s="253"/>
      <c r="W22" s="23" t="s">
        <v>83</v>
      </c>
      <c r="X22" s="81">
        <v>5964062</v>
      </c>
      <c r="Y22" s="81">
        <f>X22*1.035</f>
        <v>6172804.1699999999</v>
      </c>
      <c r="Z22" s="81">
        <f>+Y22*105.58%</f>
        <v>6517246.6426860001</v>
      </c>
      <c r="AA22" s="21"/>
      <c r="AB22" s="148"/>
      <c r="AC22" s="148"/>
      <c r="AD22" s="149"/>
    </row>
    <row r="23" spans="2:30" ht="26.25" x14ac:dyDescent="0.25">
      <c r="B23" s="44"/>
      <c r="C23" s="13"/>
      <c r="D23" s="13"/>
      <c r="E23" s="13"/>
      <c r="F23" s="13"/>
      <c r="G23" s="13"/>
      <c r="H23" s="13"/>
      <c r="I23" s="13"/>
      <c r="J23" s="45"/>
      <c r="K23" s="13"/>
      <c r="L23" s="44"/>
      <c r="M23" s="112" t="s">
        <v>124</v>
      </c>
      <c r="N23" s="112" t="s">
        <v>125</v>
      </c>
      <c r="O23" s="112" t="s">
        <v>126</v>
      </c>
      <c r="P23" s="114">
        <v>53000</v>
      </c>
      <c r="Q23" s="113">
        <f t="shared" ref="Q23:Q27" si="1">+P23*25</f>
        <v>1325000</v>
      </c>
      <c r="R23" s="266"/>
      <c r="S23" s="53"/>
      <c r="T23" s="52"/>
      <c r="U23" s="262"/>
      <c r="V23" s="253"/>
      <c r="W23" s="89" t="s">
        <v>84</v>
      </c>
      <c r="X23" s="81">
        <v>6000000</v>
      </c>
      <c r="Y23" s="81">
        <f>X23*1.035</f>
        <v>6209999.9999999991</v>
      </c>
      <c r="Z23" s="81">
        <f>+Y23*105.58%</f>
        <v>6556517.9999999991</v>
      </c>
      <c r="AA23" s="21"/>
      <c r="AB23" s="148"/>
      <c r="AC23" s="148"/>
      <c r="AD23" s="53"/>
    </row>
    <row r="24" spans="2:30" ht="18.75" customHeight="1" x14ac:dyDescent="0.25">
      <c r="B24" s="284" t="s">
        <v>153</v>
      </c>
      <c r="C24" s="248"/>
      <c r="D24" s="13"/>
      <c r="E24" s="13"/>
      <c r="F24" s="13"/>
      <c r="G24" s="239" t="s">
        <v>149</v>
      </c>
      <c r="H24" s="239"/>
      <c r="I24" s="239"/>
      <c r="J24" s="45"/>
      <c r="K24" s="13"/>
      <c r="L24" s="44"/>
      <c r="M24" s="112" t="s">
        <v>127</v>
      </c>
      <c r="N24" s="112" t="s">
        <v>128</v>
      </c>
      <c r="O24" s="112" t="s">
        <v>129</v>
      </c>
      <c r="P24" s="112">
        <v>55000</v>
      </c>
      <c r="Q24" s="113">
        <f t="shared" si="1"/>
        <v>1375000</v>
      </c>
      <c r="R24" s="266"/>
      <c r="S24" s="53"/>
      <c r="T24" s="52"/>
      <c r="U24" s="262"/>
      <c r="V24" s="253"/>
      <c r="W24" s="64" t="s">
        <v>61</v>
      </c>
      <c r="X24" s="88">
        <f>AVERAGE(X22:X23)</f>
        <v>5982031</v>
      </c>
      <c r="Y24" s="88">
        <f>AVERAGE(Y22:Y23)</f>
        <v>6191402.084999999</v>
      </c>
      <c r="Z24" s="88">
        <f>AVERAGE(Z22:Z23)</f>
        <v>6536882.3213429991</v>
      </c>
      <c r="AA24" s="21"/>
      <c r="AB24" s="148"/>
      <c r="AC24" s="148"/>
      <c r="AD24" s="45"/>
    </row>
    <row r="25" spans="2:30" s="34" customFormat="1" ht="39.75" customHeight="1" x14ac:dyDescent="0.25">
      <c r="B25" s="284"/>
      <c r="C25" s="248"/>
      <c r="D25" s="13"/>
      <c r="E25" s="13"/>
      <c r="F25" s="13"/>
      <c r="G25" s="239"/>
      <c r="H25" s="239"/>
      <c r="I25" s="239"/>
      <c r="J25" s="45"/>
      <c r="K25" s="13"/>
      <c r="L25" s="44"/>
      <c r="M25" s="112" t="s">
        <v>130</v>
      </c>
      <c r="N25" s="112" t="s">
        <v>131</v>
      </c>
      <c r="O25" s="112" t="s">
        <v>132</v>
      </c>
      <c r="P25" s="112">
        <v>70000</v>
      </c>
      <c r="Q25" s="113">
        <f t="shared" si="1"/>
        <v>1750000</v>
      </c>
      <c r="R25" s="266"/>
      <c r="S25" s="80"/>
      <c r="T25" s="54"/>
      <c r="U25" s="22"/>
      <c r="X25" s="22"/>
      <c r="AA25" s="40"/>
      <c r="AB25" s="148"/>
      <c r="AC25" s="148"/>
      <c r="AD25" s="45"/>
    </row>
    <row r="26" spans="2:30" ht="15" customHeight="1" x14ac:dyDescent="0.25">
      <c r="B26" s="44"/>
      <c r="C26" s="13"/>
      <c r="D26" s="13"/>
      <c r="E26" s="13"/>
      <c r="F26" s="13"/>
      <c r="G26" s="239"/>
      <c r="H26" s="239"/>
      <c r="I26" s="239"/>
      <c r="J26" s="45"/>
      <c r="K26" s="13"/>
      <c r="L26" s="44"/>
      <c r="M26" s="112" t="s">
        <v>133</v>
      </c>
      <c r="N26" s="112" t="s">
        <v>134</v>
      </c>
      <c r="O26" s="112" t="s">
        <v>135</v>
      </c>
      <c r="P26" s="112">
        <v>105000</v>
      </c>
      <c r="Q26" s="113">
        <f t="shared" si="1"/>
        <v>2625000</v>
      </c>
      <c r="R26" s="266"/>
      <c r="S26" s="53"/>
      <c r="T26" s="52"/>
      <c r="AB26" s="148"/>
      <c r="AC26" s="148"/>
      <c r="AD26" s="45"/>
    </row>
    <row r="27" spans="2:30" s="34" customFormat="1" ht="15" customHeight="1" x14ac:dyDescent="0.25">
      <c r="B27" s="44"/>
      <c r="C27" s="13"/>
      <c r="D27" s="13"/>
      <c r="E27" s="13"/>
      <c r="F27" s="13"/>
      <c r="G27" s="13"/>
      <c r="H27" s="13"/>
      <c r="I27" s="13"/>
      <c r="J27" s="45"/>
      <c r="K27" s="13"/>
      <c r="L27" s="44"/>
      <c r="M27" s="112" t="s">
        <v>136</v>
      </c>
      <c r="N27" s="112" t="s">
        <v>137</v>
      </c>
      <c r="O27" s="112" t="s">
        <v>138</v>
      </c>
      <c r="P27" s="112">
        <v>68000</v>
      </c>
      <c r="Q27" s="113">
        <f t="shared" si="1"/>
        <v>1700000</v>
      </c>
      <c r="R27" s="266"/>
      <c r="S27" s="80"/>
      <c r="T27" s="54"/>
      <c r="AB27" s="148"/>
      <c r="AC27" s="148"/>
      <c r="AD27" s="45"/>
    </row>
    <row r="28" spans="2:30" ht="30" x14ac:dyDescent="0.25">
      <c r="B28" s="44"/>
      <c r="C28" s="13"/>
      <c r="D28" s="13"/>
      <c r="E28" s="13"/>
      <c r="F28" s="13"/>
      <c r="G28" s="13"/>
      <c r="H28" s="13"/>
      <c r="I28" s="13"/>
      <c r="J28" s="45"/>
      <c r="K28" s="13"/>
      <c r="L28" s="44"/>
      <c r="M28" s="274" t="s">
        <v>94</v>
      </c>
      <c r="N28" s="275"/>
      <c r="O28" s="276"/>
      <c r="P28" s="115">
        <f>SUM(P22:P27)</f>
        <v>393000</v>
      </c>
      <c r="Q28" s="115">
        <f>SUM(Q22:Q27)</f>
        <v>9825000</v>
      </c>
      <c r="R28" s="180" t="s">
        <v>166</v>
      </c>
      <c r="S28" s="53"/>
      <c r="T28" s="52"/>
      <c r="AB28" s="148"/>
      <c r="AC28" s="148"/>
      <c r="AD28" s="45"/>
    </row>
    <row r="29" spans="2:30" ht="55.5" customHeight="1" thickBot="1" x14ac:dyDescent="0.3">
      <c r="B29" s="44"/>
      <c r="C29" s="13"/>
      <c r="D29" s="13"/>
      <c r="E29" s="13"/>
      <c r="F29" s="13"/>
      <c r="G29" s="40" t="s">
        <v>114</v>
      </c>
      <c r="H29" s="13"/>
      <c r="I29" s="13"/>
      <c r="J29" s="45"/>
      <c r="K29" s="13"/>
      <c r="L29" s="44"/>
      <c r="Q29" s="167"/>
      <c r="S29" s="53"/>
      <c r="T29" s="52"/>
      <c r="AB29" s="148"/>
      <c r="AC29" s="148"/>
      <c r="AD29" s="45"/>
    </row>
    <row r="30" spans="2:30" ht="44.25" customHeight="1" thickBot="1" x14ac:dyDescent="0.3">
      <c r="B30" s="44"/>
      <c r="C30" s="13"/>
      <c r="D30" s="13"/>
      <c r="E30" s="13"/>
      <c r="F30" s="13"/>
      <c r="G30" s="13"/>
      <c r="H30" s="13"/>
      <c r="I30" s="13"/>
      <c r="J30" s="45"/>
      <c r="K30" s="13"/>
      <c r="L30" s="263" t="s">
        <v>193</v>
      </c>
      <c r="M30" s="264"/>
      <c r="N30" s="264"/>
      <c r="O30" s="264"/>
      <c r="P30" s="264"/>
      <c r="Q30" s="264"/>
      <c r="R30" s="264"/>
      <c r="S30" s="267"/>
      <c r="T30" s="55"/>
      <c r="U30" s="56"/>
      <c r="V30" s="56"/>
      <c r="W30" s="56"/>
      <c r="X30" s="56"/>
      <c r="Y30" s="56"/>
      <c r="Z30" s="56"/>
      <c r="AA30" s="56"/>
      <c r="AB30" s="56"/>
      <c r="AC30" s="56"/>
      <c r="AD30" s="48"/>
    </row>
    <row r="31" spans="2:30" x14ac:dyDescent="0.25">
      <c r="B31" s="44"/>
      <c r="C31" s="13"/>
      <c r="D31" s="13"/>
      <c r="E31" s="13"/>
      <c r="F31" s="13"/>
      <c r="G31" s="13"/>
      <c r="H31" s="13"/>
      <c r="I31" s="13"/>
      <c r="J31" s="45"/>
      <c r="K31" s="13"/>
      <c r="L31" s="44"/>
      <c r="M31" s="13"/>
      <c r="N31" s="13"/>
      <c r="O31" s="13"/>
      <c r="S31" s="53"/>
      <c r="AD31" s="45"/>
    </row>
    <row r="32" spans="2:30" x14ac:dyDescent="0.25">
      <c r="B32" s="44"/>
      <c r="C32" s="13"/>
      <c r="D32" s="13"/>
      <c r="E32" s="13"/>
      <c r="F32" s="13"/>
      <c r="G32" s="13"/>
      <c r="H32" s="13"/>
      <c r="I32" s="13"/>
      <c r="J32" s="45"/>
      <c r="K32" s="13"/>
      <c r="L32" s="44"/>
      <c r="M32" s="135" t="s">
        <v>27</v>
      </c>
      <c r="N32" s="135"/>
      <c r="O32" s="135"/>
      <c r="P32" s="135"/>
      <c r="S32" s="53"/>
      <c r="AD32" s="45"/>
    </row>
    <row r="33" spans="2:30" x14ac:dyDescent="0.25">
      <c r="B33" s="44"/>
      <c r="C33" s="13"/>
      <c r="D33" s="13"/>
      <c r="E33" s="13"/>
      <c r="F33" s="13"/>
      <c r="G33" s="13"/>
      <c r="H33" s="13"/>
      <c r="I33" s="13"/>
      <c r="J33" s="45"/>
      <c r="K33" s="13"/>
      <c r="L33" s="44"/>
      <c r="M33" s="50" t="s">
        <v>59</v>
      </c>
      <c r="N33" s="50" t="s">
        <v>77</v>
      </c>
      <c r="O33" s="50" t="s">
        <v>79</v>
      </c>
      <c r="P33" s="50" t="s">
        <v>61</v>
      </c>
      <c r="S33" s="53"/>
      <c r="AD33" s="45"/>
    </row>
    <row r="34" spans="2:30" ht="18.75" x14ac:dyDescent="0.25">
      <c r="B34" s="44"/>
      <c r="C34" s="40" t="s">
        <v>57</v>
      </c>
      <c r="D34" s="13"/>
      <c r="E34" s="13"/>
      <c r="F34" s="13"/>
      <c r="G34" s="13"/>
      <c r="H34" s="13"/>
      <c r="I34" s="13"/>
      <c r="J34" s="45"/>
      <c r="K34" s="13"/>
      <c r="L34" s="52"/>
      <c r="M34" s="49" t="s">
        <v>63</v>
      </c>
      <c r="N34" s="51">
        <v>1701099.8674000001</v>
      </c>
      <c r="O34" s="51">
        <f>N34*1.035</f>
        <v>1760638.3627589999</v>
      </c>
      <c r="P34" s="258">
        <f>AVERAGE(O34:O36)</f>
        <v>1755584.1984301729</v>
      </c>
      <c r="S34" s="53"/>
      <c r="AA34" s="40"/>
      <c r="AD34" s="45"/>
    </row>
    <row r="35" spans="2:30" x14ac:dyDescent="0.25">
      <c r="B35" s="44"/>
      <c r="C35" s="13"/>
      <c r="D35" s="13"/>
      <c r="E35" s="13"/>
      <c r="F35" s="13"/>
      <c r="G35" s="13"/>
      <c r="H35" s="13"/>
      <c r="I35" s="13"/>
      <c r="J35" s="45"/>
      <c r="K35" s="13"/>
      <c r="L35" s="52"/>
      <c r="M35" s="49" t="s">
        <v>62</v>
      </c>
      <c r="N35" s="51">
        <v>1701099.8674000001</v>
      </c>
      <c r="O35" s="51">
        <f t="shared" ref="O35:O36" si="2">N35*1.035</f>
        <v>1760638.3627589999</v>
      </c>
      <c r="P35" s="259"/>
      <c r="S35" s="53"/>
      <c r="AD35" s="53"/>
    </row>
    <row r="36" spans="2:30" ht="53.25" customHeight="1" x14ac:dyDescent="0.25">
      <c r="B36" s="44"/>
      <c r="C36" s="13"/>
      <c r="D36" s="13"/>
      <c r="E36" s="13"/>
      <c r="F36" s="13"/>
      <c r="G36" s="13"/>
      <c r="H36" s="13"/>
      <c r="I36" s="13"/>
      <c r="J36" s="45"/>
      <c r="K36" s="13"/>
      <c r="L36" s="52"/>
      <c r="M36" s="49" t="s">
        <v>64</v>
      </c>
      <c r="N36" s="51">
        <v>1686450.1157222402</v>
      </c>
      <c r="O36" s="51">
        <f t="shared" si="2"/>
        <v>1745475.8697725185</v>
      </c>
      <c r="P36" s="260"/>
      <c r="S36" s="53"/>
      <c r="AD36" s="53"/>
    </row>
    <row r="37" spans="2:30" ht="26.25" customHeight="1" x14ac:dyDescent="0.25">
      <c r="B37" s="44"/>
      <c r="C37" s="13"/>
      <c r="D37" s="13"/>
      <c r="E37" s="13"/>
      <c r="F37" s="13"/>
      <c r="G37" s="13"/>
      <c r="H37" s="13"/>
      <c r="I37" s="13"/>
      <c r="J37" s="13"/>
      <c r="K37" s="13"/>
      <c r="L37" s="52"/>
      <c r="N37" s="40" t="s">
        <v>57</v>
      </c>
      <c r="S37" s="53"/>
      <c r="AD37" s="53"/>
    </row>
    <row r="38" spans="2:30" x14ac:dyDescent="0.25">
      <c r="B38" s="44"/>
      <c r="C38" s="13"/>
      <c r="D38" s="13"/>
      <c r="E38" s="13"/>
      <c r="F38" s="13"/>
      <c r="G38" s="13"/>
      <c r="H38" s="13"/>
      <c r="I38" s="13"/>
      <c r="J38" s="13"/>
      <c r="K38" s="13"/>
      <c r="L38" s="52"/>
      <c r="S38" s="53"/>
      <c r="AD38" s="53"/>
    </row>
    <row r="39" spans="2:30" x14ac:dyDescent="0.25">
      <c r="B39" s="44"/>
      <c r="D39" s="13"/>
      <c r="E39" s="13"/>
      <c r="F39" s="13"/>
      <c r="G39" s="13"/>
      <c r="H39" s="13"/>
      <c r="I39" s="13"/>
      <c r="J39" s="13"/>
      <c r="K39" s="13"/>
      <c r="L39" s="52"/>
      <c r="S39" s="53"/>
      <c r="AD39" s="53"/>
    </row>
    <row r="40" spans="2:30" x14ac:dyDescent="0.25">
      <c r="B40" s="44"/>
      <c r="C40" s="13"/>
      <c r="D40" s="13"/>
      <c r="E40" s="13"/>
      <c r="F40" s="13"/>
      <c r="G40" s="13"/>
      <c r="H40" s="13"/>
      <c r="I40" s="13"/>
      <c r="J40" s="13"/>
      <c r="K40" s="13"/>
      <c r="L40" s="52"/>
      <c r="S40" s="53"/>
      <c r="AD40" s="53"/>
    </row>
    <row r="41" spans="2:30" x14ac:dyDescent="0.25">
      <c r="B41" s="44"/>
      <c r="C41" s="13"/>
      <c r="D41" s="13"/>
      <c r="E41" s="13"/>
      <c r="F41" s="153"/>
      <c r="G41" s="153"/>
      <c r="H41" s="153"/>
      <c r="I41" s="153"/>
      <c r="K41" s="13"/>
      <c r="L41" s="52"/>
      <c r="S41" s="53"/>
      <c r="AD41" s="53"/>
    </row>
    <row r="42" spans="2:30" x14ac:dyDescent="0.25">
      <c r="B42" s="44"/>
      <c r="C42" s="13"/>
      <c r="D42" s="13"/>
      <c r="E42" s="13"/>
      <c r="F42" s="153"/>
      <c r="G42" s="153"/>
      <c r="H42" s="153"/>
      <c r="I42" s="153"/>
      <c r="K42" s="13"/>
      <c r="L42" s="52"/>
      <c r="S42" s="53"/>
      <c r="AD42" s="53"/>
    </row>
    <row r="43" spans="2:30" x14ac:dyDescent="0.25">
      <c r="B43" s="44"/>
      <c r="C43" s="13"/>
      <c r="D43" s="13"/>
      <c r="E43" s="13"/>
      <c r="F43" s="153"/>
      <c r="G43" s="153"/>
      <c r="H43" s="153"/>
      <c r="I43" s="153"/>
      <c r="K43" s="13"/>
      <c r="L43" s="52"/>
      <c r="S43" s="53"/>
      <c r="AD43" s="53"/>
    </row>
    <row r="44" spans="2:30" ht="47.25" customHeight="1" x14ac:dyDescent="0.25">
      <c r="B44" s="44"/>
      <c r="C44" s="13"/>
      <c r="D44" s="13"/>
      <c r="E44" s="13"/>
      <c r="F44" s="153"/>
      <c r="G44" s="153"/>
      <c r="H44" s="153"/>
      <c r="I44" s="153"/>
      <c r="K44" s="13"/>
      <c r="L44" s="52"/>
      <c r="S44" s="53"/>
      <c r="AA44" s="40"/>
      <c r="AD44" s="53"/>
    </row>
    <row r="45" spans="2:30" x14ac:dyDescent="0.25">
      <c r="B45" s="44"/>
      <c r="C45" s="13"/>
      <c r="D45" s="13"/>
      <c r="E45" s="13"/>
      <c r="F45" s="153"/>
      <c r="G45" s="153"/>
      <c r="H45" s="153"/>
      <c r="I45" s="153"/>
      <c r="K45" s="13"/>
      <c r="L45" s="52"/>
      <c r="S45" s="53"/>
      <c r="AD45" s="53"/>
    </row>
    <row r="46" spans="2:30" x14ac:dyDescent="0.25">
      <c r="B46" s="44"/>
      <c r="C46" s="13"/>
      <c r="D46" s="13"/>
      <c r="E46" s="13"/>
      <c r="F46" s="153"/>
      <c r="G46" s="153"/>
      <c r="H46" s="153"/>
      <c r="I46" s="153"/>
      <c r="K46" s="13"/>
      <c r="L46" s="52"/>
      <c r="S46" s="53"/>
      <c r="AD46" s="53"/>
    </row>
    <row r="47" spans="2:30" x14ac:dyDescent="0.25">
      <c r="B47" s="44"/>
      <c r="C47" s="13"/>
      <c r="D47" s="13"/>
      <c r="E47" s="13"/>
      <c r="F47" s="153"/>
      <c r="G47" s="153"/>
      <c r="H47" s="153"/>
      <c r="I47" s="153"/>
      <c r="K47" s="13"/>
      <c r="L47" s="52"/>
      <c r="S47" s="53"/>
      <c r="AD47" s="53"/>
    </row>
    <row r="48" spans="2:30" x14ac:dyDescent="0.25">
      <c r="B48" s="44"/>
      <c r="C48" s="13"/>
      <c r="D48" s="13"/>
      <c r="E48" s="13"/>
      <c r="F48" s="153"/>
      <c r="G48" s="153"/>
      <c r="H48" s="153"/>
      <c r="I48" s="153"/>
      <c r="K48" s="13"/>
      <c r="L48" s="52"/>
      <c r="S48" s="53"/>
      <c r="AD48" s="53"/>
    </row>
    <row r="49" spans="2:30" x14ac:dyDescent="0.25">
      <c r="B49" s="44"/>
      <c r="C49" s="13"/>
      <c r="D49" s="13"/>
      <c r="E49" s="13"/>
      <c r="F49" s="153"/>
      <c r="G49" s="153"/>
      <c r="H49" s="153"/>
      <c r="I49" s="153"/>
      <c r="K49" s="13"/>
      <c r="L49" s="52"/>
      <c r="S49" s="53"/>
      <c r="AD49" s="53"/>
    </row>
    <row r="50" spans="2:30" ht="18.75" x14ac:dyDescent="0.25">
      <c r="B50" s="44"/>
      <c r="C50" s="40" t="s">
        <v>55</v>
      </c>
      <c r="D50" s="13"/>
      <c r="E50" s="13"/>
      <c r="F50" s="153"/>
      <c r="G50" s="153"/>
      <c r="H50" s="153"/>
      <c r="I50" s="153"/>
      <c r="K50" s="13"/>
      <c r="L50" s="52"/>
      <c r="N50" s="40" t="s">
        <v>56</v>
      </c>
      <c r="S50" s="53"/>
      <c r="AD50" s="53"/>
    </row>
    <row r="51" spans="2:30" x14ac:dyDescent="0.25">
      <c r="B51" s="44"/>
      <c r="C51" s="13"/>
      <c r="D51" s="13"/>
      <c r="E51" s="13"/>
      <c r="F51" s="13"/>
      <c r="G51" s="13"/>
      <c r="H51" s="13"/>
      <c r="I51" s="13"/>
      <c r="J51" s="13"/>
      <c r="K51" s="13"/>
      <c r="L51" s="52"/>
      <c r="S51" s="53"/>
      <c r="AD51" s="53"/>
    </row>
    <row r="52" spans="2:30" x14ac:dyDescent="0.25">
      <c r="B52" s="44"/>
      <c r="C52" s="13"/>
      <c r="D52" s="13"/>
      <c r="E52" s="13"/>
      <c r="F52" s="13"/>
      <c r="G52" s="13"/>
      <c r="H52" s="13"/>
      <c r="I52" s="13"/>
      <c r="J52" s="13"/>
      <c r="K52" s="13"/>
      <c r="L52" s="52"/>
      <c r="S52" s="53"/>
      <c r="AD52" s="53"/>
    </row>
    <row r="53" spans="2:30" x14ac:dyDescent="0.25">
      <c r="B53" s="44"/>
      <c r="C53" s="13"/>
      <c r="D53" s="13"/>
      <c r="E53" s="13"/>
      <c r="F53" s="13"/>
      <c r="G53" s="13"/>
      <c r="H53" s="13"/>
      <c r="I53" s="13"/>
      <c r="J53" s="13"/>
      <c r="K53" s="13"/>
      <c r="L53" s="52"/>
      <c r="S53" s="53"/>
      <c r="AD53" s="53"/>
    </row>
    <row r="54" spans="2:30" x14ac:dyDescent="0.25">
      <c r="B54" s="44"/>
      <c r="C54" s="13"/>
      <c r="D54" s="13"/>
      <c r="E54" s="13"/>
      <c r="F54" s="13"/>
      <c r="G54" s="13"/>
      <c r="H54" s="13"/>
      <c r="I54" s="13"/>
      <c r="J54" s="13"/>
      <c r="K54" s="13"/>
      <c r="L54" s="52"/>
      <c r="S54" s="53"/>
      <c r="AD54" s="53"/>
    </row>
    <row r="55" spans="2:30" x14ac:dyDescent="0.25">
      <c r="B55" s="44"/>
      <c r="C55" s="13"/>
      <c r="D55" s="13"/>
      <c r="E55" s="13"/>
      <c r="F55" s="13"/>
      <c r="G55" s="13"/>
      <c r="H55" s="13"/>
      <c r="I55" s="13"/>
      <c r="J55" s="13"/>
      <c r="K55" s="13"/>
      <c r="L55" s="52"/>
      <c r="S55" s="53"/>
      <c r="AD55" s="53"/>
    </row>
    <row r="56" spans="2:30" x14ac:dyDescent="0.25">
      <c r="B56" s="44"/>
      <c r="C56" s="13"/>
      <c r="D56" s="13"/>
      <c r="E56" s="13"/>
      <c r="F56" s="13"/>
      <c r="G56" s="13"/>
      <c r="H56" s="13"/>
      <c r="I56" s="13"/>
      <c r="J56" s="13"/>
      <c r="K56" s="13"/>
      <c r="L56" s="52"/>
      <c r="S56" s="53"/>
      <c r="AD56" s="53"/>
    </row>
    <row r="57" spans="2:30" x14ac:dyDescent="0.25">
      <c r="B57" s="44"/>
      <c r="C57" s="13"/>
      <c r="D57" s="13"/>
      <c r="E57" s="13"/>
      <c r="F57" s="13"/>
      <c r="G57" s="13"/>
      <c r="H57" s="13"/>
      <c r="I57" s="13"/>
      <c r="J57" s="13"/>
      <c r="K57" s="13"/>
      <c r="L57" s="52"/>
      <c r="S57" s="53"/>
      <c r="AD57" s="53"/>
    </row>
    <row r="58" spans="2:30" x14ac:dyDescent="0.25">
      <c r="B58" s="44"/>
      <c r="C58" s="13"/>
      <c r="D58" s="13"/>
      <c r="E58" s="13"/>
      <c r="F58" s="13"/>
      <c r="G58" s="13"/>
      <c r="H58" s="13"/>
      <c r="I58" s="13"/>
      <c r="J58" s="13"/>
      <c r="K58" s="13"/>
      <c r="L58" s="52"/>
      <c r="S58" s="53"/>
      <c r="AD58" s="53"/>
    </row>
    <row r="59" spans="2:30" ht="15.75" thickBot="1" x14ac:dyDescent="0.3">
      <c r="B59" s="44"/>
      <c r="C59" s="13"/>
      <c r="D59" s="13"/>
      <c r="E59" s="13"/>
      <c r="F59" s="13"/>
      <c r="G59" s="13"/>
      <c r="H59" s="13"/>
      <c r="I59" s="13"/>
      <c r="J59" s="13"/>
      <c r="K59" s="13"/>
      <c r="L59" s="52"/>
      <c r="S59" s="53"/>
      <c r="T59" s="56"/>
      <c r="U59" s="56"/>
      <c r="V59" s="56"/>
      <c r="W59" s="56"/>
      <c r="X59" s="56"/>
      <c r="Y59" s="56"/>
      <c r="Z59" s="56"/>
      <c r="AA59" s="56"/>
      <c r="AB59" s="56"/>
      <c r="AC59" s="56"/>
      <c r="AD59" s="57"/>
    </row>
    <row r="60" spans="2:30" x14ac:dyDescent="0.25">
      <c r="B60" s="44"/>
      <c r="D60" s="13"/>
      <c r="E60" s="13"/>
      <c r="F60" s="13"/>
      <c r="G60" s="13"/>
      <c r="H60" s="13"/>
      <c r="I60" s="13"/>
      <c r="J60" s="13"/>
      <c r="K60" s="13"/>
      <c r="L60" s="52"/>
      <c r="S60" s="53"/>
    </row>
    <row r="61" spans="2:30" ht="18.75" x14ac:dyDescent="0.25">
      <c r="B61" s="44"/>
      <c r="C61" s="40" t="s">
        <v>50</v>
      </c>
      <c r="D61" s="13"/>
      <c r="E61" s="13"/>
      <c r="F61" s="13"/>
      <c r="G61" s="13"/>
      <c r="H61" s="13"/>
      <c r="I61" s="13"/>
      <c r="J61" s="13"/>
      <c r="K61" s="13"/>
      <c r="L61" s="52"/>
      <c r="S61" s="53"/>
    </row>
    <row r="62" spans="2:30" ht="18.75" x14ac:dyDescent="0.25">
      <c r="B62" s="44"/>
      <c r="C62" s="13"/>
      <c r="D62" s="13"/>
      <c r="E62" s="13"/>
      <c r="F62" s="13"/>
      <c r="G62" s="13"/>
      <c r="H62" s="13"/>
      <c r="I62" s="13"/>
      <c r="J62" s="13"/>
      <c r="K62" s="13"/>
      <c r="L62" s="52"/>
      <c r="Q62" s="40"/>
      <c r="S62" s="53"/>
    </row>
    <row r="63" spans="2:30" x14ac:dyDescent="0.25">
      <c r="B63" s="44"/>
      <c r="C63" s="13"/>
      <c r="D63" s="13"/>
      <c r="E63" s="13"/>
      <c r="F63" s="13"/>
      <c r="G63" s="13"/>
      <c r="H63" s="13"/>
      <c r="I63" s="13"/>
      <c r="J63" s="13"/>
      <c r="K63" s="13"/>
      <c r="L63" s="52"/>
      <c r="S63" s="53"/>
    </row>
    <row r="64" spans="2:30" x14ac:dyDescent="0.25">
      <c r="B64" s="44"/>
      <c r="C64" s="13"/>
      <c r="D64" s="13"/>
      <c r="E64" s="13"/>
      <c r="F64" s="13"/>
      <c r="G64" s="13"/>
      <c r="H64" s="13"/>
      <c r="I64" s="13"/>
      <c r="J64" s="13"/>
      <c r="K64" s="13"/>
      <c r="L64" s="52"/>
      <c r="S64" s="53"/>
    </row>
    <row r="65" spans="2:25" ht="15.75" thickBot="1" x14ac:dyDescent="0.3">
      <c r="B65" s="44"/>
      <c r="C65" s="13"/>
      <c r="D65" s="13"/>
      <c r="E65" s="13"/>
      <c r="F65" s="13"/>
      <c r="G65" s="13"/>
      <c r="H65" s="13"/>
      <c r="I65" s="13"/>
      <c r="J65" s="13"/>
      <c r="K65" s="13"/>
      <c r="L65" s="55"/>
      <c r="M65" s="56"/>
      <c r="N65" s="56"/>
      <c r="O65" s="56"/>
      <c r="P65" s="56"/>
      <c r="Q65" s="56"/>
      <c r="R65" s="56"/>
      <c r="S65" s="57"/>
    </row>
    <row r="66" spans="2:25" x14ac:dyDescent="0.25">
      <c r="B66" s="44"/>
      <c r="C66" s="13"/>
      <c r="D66" s="13"/>
      <c r="E66" s="13"/>
      <c r="F66" s="13"/>
      <c r="G66" s="13"/>
      <c r="H66" s="13"/>
      <c r="I66" s="13"/>
      <c r="J66" s="13"/>
      <c r="K66" s="13"/>
    </row>
    <row r="67" spans="2:25" x14ac:dyDescent="0.25">
      <c r="B67" s="44"/>
      <c r="C67" s="13"/>
      <c r="D67" s="13"/>
      <c r="E67" s="13"/>
      <c r="F67" s="13"/>
      <c r="G67" s="13"/>
      <c r="H67" s="13"/>
      <c r="I67" s="13"/>
      <c r="J67" s="13"/>
      <c r="K67" s="13"/>
    </row>
    <row r="68" spans="2:25" x14ac:dyDescent="0.25">
      <c r="B68" s="44"/>
      <c r="C68" s="13"/>
      <c r="D68" s="13"/>
      <c r="E68" s="13"/>
      <c r="F68" s="13"/>
      <c r="G68" s="13"/>
      <c r="H68" s="13"/>
      <c r="I68" s="13"/>
      <c r="J68" s="13"/>
      <c r="K68" s="13"/>
    </row>
    <row r="69" spans="2:25" x14ac:dyDescent="0.25">
      <c r="B69" s="44"/>
      <c r="C69" s="13"/>
      <c r="D69" s="13"/>
      <c r="E69" s="13"/>
      <c r="F69" s="13"/>
      <c r="G69" s="13"/>
      <c r="H69" s="13"/>
      <c r="I69" s="13"/>
      <c r="J69" s="13"/>
      <c r="K69" s="13"/>
    </row>
    <row r="70" spans="2:25" ht="57" customHeight="1" x14ac:dyDescent="0.25">
      <c r="B70" s="44"/>
      <c r="C70" s="13"/>
      <c r="D70" s="13"/>
      <c r="E70" s="13"/>
      <c r="F70" s="13"/>
      <c r="G70" s="13"/>
      <c r="H70" s="13"/>
      <c r="I70" s="13"/>
      <c r="J70" s="13"/>
      <c r="K70" s="13"/>
    </row>
    <row r="71" spans="2:25" x14ac:dyDescent="0.25">
      <c r="B71" s="44"/>
      <c r="C71" s="13"/>
      <c r="D71" s="13"/>
      <c r="E71" s="13"/>
      <c r="F71" s="13"/>
      <c r="G71" s="13"/>
      <c r="H71" s="13"/>
      <c r="I71" s="13"/>
      <c r="J71" s="13"/>
      <c r="K71" s="13"/>
    </row>
    <row r="72" spans="2:25" ht="15" customHeight="1" x14ac:dyDescent="0.25">
      <c r="B72" s="44"/>
      <c r="C72" s="13"/>
      <c r="D72" s="13"/>
      <c r="E72" s="13"/>
      <c r="F72" s="13"/>
      <c r="G72" s="13"/>
      <c r="H72" s="13"/>
      <c r="I72" s="13"/>
      <c r="J72" s="13"/>
      <c r="K72" s="13"/>
      <c r="W72" s="239"/>
      <c r="X72" s="239"/>
      <c r="Y72" s="239"/>
    </row>
    <row r="73" spans="2:25" x14ac:dyDescent="0.25">
      <c r="B73" s="44"/>
      <c r="D73" s="13"/>
      <c r="E73" s="13"/>
      <c r="F73" s="13"/>
      <c r="G73" s="13"/>
      <c r="H73" s="13"/>
      <c r="I73" s="13"/>
      <c r="J73" s="45"/>
      <c r="K73" s="13"/>
      <c r="W73" s="239"/>
      <c r="X73" s="239"/>
      <c r="Y73" s="239"/>
    </row>
    <row r="74" spans="2:25" x14ac:dyDescent="0.25">
      <c r="B74" s="44"/>
      <c r="C74" s="13"/>
      <c r="D74" s="13"/>
      <c r="E74" s="13"/>
      <c r="F74" s="13"/>
      <c r="G74" s="13"/>
      <c r="H74" s="13"/>
      <c r="I74" s="13"/>
      <c r="J74" s="45"/>
      <c r="K74" s="13"/>
      <c r="W74" s="239"/>
      <c r="X74" s="239"/>
      <c r="Y74" s="239"/>
    </row>
    <row r="75" spans="2:25" x14ac:dyDescent="0.25">
      <c r="B75" s="44"/>
      <c r="C75" s="13"/>
      <c r="D75" s="13"/>
      <c r="E75" s="13"/>
      <c r="F75" s="13"/>
      <c r="G75" s="13"/>
      <c r="H75" s="13"/>
      <c r="I75" s="13"/>
      <c r="J75" s="45"/>
      <c r="K75" s="13"/>
    </row>
    <row r="76" spans="2:25" x14ac:dyDescent="0.25">
      <c r="B76" s="44"/>
      <c r="C76" s="13"/>
      <c r="D76" s="13"/>
      <c r="E76" s="13"/>
      <c r="F76" s="13"/>
      <c r="G76" s="13"/>
      <c r="H76" s="13"/>
      <c r="I76" s="13"/>
      <c r="J76" s="45"/>
      <c r="K76" s="13"/>
    </row>
    <row r="77" spans="2:25" x14ac:dyDescent="0.25">
      <c r="B77" s="44"/>
      <c r="C77" s="13"/>
      <c r="D77" s="13"/>
      <c r="E77" s="13"/>
      <c r="F77" s="13"/>
      <c r="G77" s="13"/>
      <c r="H77" s="13"/>
      <c r="I77" s="13"/>
      <c r="J77" s="45"/>
      <c r="K77" s="13"/>
    </row>
    <row r="78" spans="2:25" x14ac:dyDescent="0.25">
      <c r="B78" s="44"/>
      <c r="C78" s="13"/>
      <c r="D78" s="13"/>
      <c r="E78" s="13"/>
      <c r="F78" s="13"/>
      <c r="G78" s="13"/>
      <c r="H78" s="13"/>
      <c r="I78" s="13"/>
      <c r="J78" s="45"/>
      <c r="K78" s="13"/>
    </row>
    <row r="79" spans="2:25" x14ac:dyDescent="0.25">
      <c r="B79" s="44"/>
      <c r="C79" s="13"/>
      <c r="D79" s="13"/>
      <c r="E79" s="13"/>
      <c r="F79" s="13"/>
      <c r="G79" s="13"/>
      <c r="H79" s="13"/>
      <c r="I79" s="13"/>
      <c r="J79" s="45"/>
    </row>
    <row r="80" spans="2:25" ht="15.75" thickBot="1" x14ac:dyDescent="0.3">
      <c r="B80" s="46"/>
      <c r="C80" s="47"/>
      <c r="D80" s="47"/>
      <c r="E80" s="47"/>
      <c r="F80" s="47"/>
      <c r="G80" s="47"/>
      <c r="H80" s="47"/>
      <c r="I80" s="47"/>
      <c r="J80" s="48"/>
    </row>
    <row r="81" spans="2:10" x14ac:dyDescent="0.25">
      <c r="B81" s="13"/>
      <c r="C81" s="13"/>
      <c r="D81" s="13"/>
      <c r="E81" s="13"/>
      <c r="F81" s="13"/>
      <c r="G81" s="13"/>
      <c r="H81" s="13"/>
      <c r="I81" s="13"/>
      <c r="J81" s="13"/>
    </row>
    <row r="82" spans="2:10" x14ac:dyDescent="0.25">
      <c r="B82" s="13"/>
      <c r="C82" s="13"/>
      <c r="D82" s="13"/>
      <c r="E82" s="13"/>
      <c r="F82" s="13"/>
      <c r="G82" s="13"/>
      <c r="H82" s="13"/>
      <c r="I82" s="13"/>
      <c r="J82" s="13"/>
    </row>
    <row r="83" spans="2:10" x14ac:dyDescent="0.25">
      <c r="B83" s="13"/>
      <c r="C83" s="13"/>
      <c r="D83" s="13"/>
      <c r="E83" s="13"/>
      <c r="F83" s="13"/>
      <c r="G83" s="13"/>
      <c r="H83" s="13"/>
      <c r="I83" s="13"/>
      <c r="J83" s="13"/>
    </row>
    <row r="84" spans="2:10" x14ac:dyDescent="0.25">
      <c r="B84" s="13"/>
      <c r="C84" s="13"/>
      <c r="D84" s="13"/>
      <c r="E84" s="13"/>
      <c r="F84" s="13"/>
      <c r="G84" s="13"/>
      <c r="H84" s="13"/>
      <c r="I84" s="13"/>
      <c r="J84" s="13"/>
    </row>
    <row r="85" spans="2:10" x14ac:dyDescent="0.25">
      <c r="B85" s="13"/>
      <c r="C85" s="13"/>
      <c r="D85" s="13"/>
      <c r="E85" s="13"/>
      <c r="F85" s="13"/>
      <c r="G85" s="13"/>
      <c r="H85" s="13"/>
      <c r="I85" s="13"/>
      <c r="J85" s="13"/>
    </row>
    <row r="86" spans="2:10" x14ac:dyDescent="0.25">
      <c r="B86" s="13"/>
      <c r="C86" s="13"/>
      <c r="D86" s="13"/>
      <c r="E86" s="13"/>
      <c r="F86" s="13"/>
      <c r="G86" s="13"/>
      <c r="H86" s="13"/>
      <c r="I86" s="13"/>
      <c r="J86" s="13"/>
    </row>
    <row r="87" spans="2:10" x14ac:dyDescent="0.25">
      <c r="B87" s="13"/>
      <c r="C87" s="13"/>
      <c r="D87" s="13"/>
      <c r="E87" s="13"/>
      <c r="F87" s="13"/>
      <c r="G87" s="13"/>
      <c r="H87" s="13"/>
      <c r="I87" s="13"/>
      <c r="J87" s="13"/>
    </row>
    <row r="88" spans="2:10" x14ac:dyDescent="0.25">
      <c r="B88" s="13"/>
      <c r="C88" s="13"/>
      <c r="D88" s="13"/>
      <c r="E88" s="13"/>
      <c r="F88" s="13"/>
      <c r="G88" s="13"/>
      <c r="H88" s="13"/>
      <c r="I88" s="13"/>
      <c r="J88" s="13"/>
    </row>
    <row r="89" spans="2:10" x14ac:dyDescent="0.25">
      <c r="B89" s="13"/>
      <c r="C89" s="13"/>
      <c r="D89" s="13"/>
      <c r="E89" s="13"/>
      <c r="F89" s="13"/>
      <c r="G89" s="13"/>
      <c r="H89" s="13"/>
      <c r="I89" s="13"/>
      <c r="J89" s="13"/>
    </row>
    <row r="90" spans="2:10" x14ac:dyDescent="0.25">
      <c r="B90" s="13"/>
      <c r="C90" s="13"/>
      <c r="D90" s="13"/>
      <c r="E90" s="13"/>
      <c r="F90" s="13"/>
      <c r="G90" s="13"/>
      <c r="H90" s="13"/>
      <c r="I90" s="13"/>
      <c r="J90" s="13"/>
    </row>
    <row r="91" spans="2:10" x14ac:dyDescent="0.25">
      <c r="B91" s="13"/>
      <c r="C91" s="13"/>
      <c r="D91" s="13"/>
      <c r="E91" s="13"/>
      <c r="F91" s="13"/>
      <c r="G91" s="13"/>
      <c r="H91" s="13"/>
      <c r="I91" s="13"/>
    </row>
    <row r="92" spans="2:10" x14ac:dyDescent="0.25">
      <c r="B92" s="13"/>
      <c r="C92" s="13"/>
      <c r="D92" s="13"/>
      <c r="E92" s="13"/>
      <c r="F92" s="13"/>
      <c r="G92" s="13"/>
      <c r="H92" s="13"/>
      <c r="I92" s="13"/>
      <c r="J92" s="13"/>
    </row>
  </sheetData>
  <mergeCells count="24">
    <mergeCell ref="B2:H3"/>
    <mergeCell ref="A6:A11"/>
    <mergeCell ref="B6:B11"/>
    <mergeCell ref="C6:C11"/>
    <mergeCell ref="D6:D11"/>
    <mergeCell ref="H6:H11"/>
    <mergeCell ref="A12:J12"/>
    <mergeCell ref="B17:J17"/>
    <mergeCell ref="B18:E18"/>
    <mergeCell ref="E20:E22"/>
    <mergeCell ref="B24:C25"/>
    <mergeCell ref="G19:H19"/>
    <mergeCell ref="G24:I26"/>
    <mergeCell ref="W72:Y74"/>
    <mergeCell ref="P34:P36"/>
    <mergeCell ref="K6:K11"/>
    <mergeCell ref="U21:U24"/>
    <mergeCell ref="V21:V24"/>
    <mergeCell ref="T17:AC17"/>
    <mergeCell ref="R19:R27"/>
    <mergeCell ref="L30:S30"/>
    <mergeCell ref="L17:R17"/>
    <mergeCell ref="M19:Q20"/>
    <mergeCell ref="M28:O28"/>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39997558519241921"/>
  </sheetPr>
  <dimension ref="A2:Y72"/>
  <sheetViews>
    <sheetView zoomScale="80" zoomScaleNormal="80" workbookViewId="0">
      <selection activeCell="D5" sqref="D5:D8"/>
    </sheetView>
  </sheetViews>
  <sheetFormatPr baseColWidth="10" defaultColWidth="11.42578125" defaultRowHeight="15" x14ac:dyDescent="0.25"/>
  <cols>
    <col min="1" max="1" width="11.42578125" style="22"/>
    <col min="2" max="2" width="7.5703125" style="22" customWidth="1"/>
    <col min="3" max="3" width="25" style="22" customWidth="1"/>
    <col min="4" max="4" width="72" style="22" customWidth="1"/>
    <col min="5" max="5" width="88.140625" style="22" customWidth="1"/>
    <col min="6" max="6" width="21.140625" style="22" customWidth="1"/>
    <col min="7" max="8" width="15.28515625" style="22" customWidth="1"/>
    <col min="9" max="9" width="27.28515625" style="22" customWidth="1"/>
    <col min="10" max="10" width="19.42578125" style="22" customWidth="1"/>
    <col min="11" max="11" width="21.5703125" style="22" customWidth="1"/>
    <col min="12" max="12" width="38.5703125" style="22" customWidth="1"/>
    <col min="13" max="13" width="20.7109375" style="22" customWidth="1"/>
    <col min="14" max="14" width="26.140625" style="22" customWidth="1"/>
    <col min="15" max="15" width="23.140625" style="22" customWidth="1"/>
    <col min="16" max="16" width="20.7109375" style="22" customWidth="1"/>
    <col min="17" max="17" width="19.85546875" style="22" customWidth="1"/>
    <col min="18" max="18" width="43" style="22" customWidth="1"/>
    <col min="19" max="19" width="48" style="22" customWidth="1"/>
    <col min="20" max="33" width="11.42578125" style="22"/>
    <col min="34" max="37" width="14.28515625" style="22" customWidth="1"/>
    <col min="38" max="16384" width="11.42578125" style="22"/>
  </cols>
  <sheetData>
    <row r="2" spans="1:25" ht="27" customHeight="1" x14ac:dyDescent="0.25">
      <c r="C2" s="219" t="s">
        <v>167</v>
      </c>
      <c r="D2" s="219"/>
      <c r="E2" s="219"/>
      <c r="F2" s="219"/>
      <c r="G2" s="219"/>
      <c r="H2" s="219"/>
      <c r="I2" s="219"/>
    </row>
    <row r="3" spans="1:25" ht="27" customHeight="1" x14ac:dyDescent="0.25">
      <c r="C3" s="219"/>
      <c r="D3" s="219"/>
      <c r="E3" s="219"/>
      <c r="F3" s="219"/>
      <c r="G3" s="219"/>
      <c r="H3" s="219"/>
      <c r="I3" s="219"/>
    </row>
    <row r="4" spans="1:25" ht="62.25" customHeight="1" x14ac:dyDescent="0.25">
      <c r="B4" s="16" t="s">
        <v>16</v>
      </c>
      <c r="C4" s="16" t="s">
        <v>1</v>
      </c>
      <c r="D4" s="31" t="s">
        <v>17</v>
      </c>
      <c r="E4" s="16" t="s">
        <v>40</v>
      </c>
      <c r="F4" s="16" t="s">
        <v>18</v>
      </c>
      <c r="G4" s="16" t="s">
        <v>19</v>
      </c>
      <c r="H4" s="16" t="s">
        <v>20</v>
      </c>
      <c r="I4" s="16" t="s">
        <v>2</v>
      </c>
      <c r="J4" s="16" t="s">
        <v>21</v>
      </c>
      <c r="K4" s="17" t="s">
        <v>22</v>
      </c>
    </row>
    <row r="5" spans="1:25" s="21" customFormat="1" ht="62.25" customHeight="1" x14ac:dyDescent="0.25">
      <c r="B5" s="253" t="s">
        <v>11</v>
      </c>
      <c r="C5" s="232" t="s">
        <v>32</v>
      </c>
      <c r="D5" s="289" t="s">
        <v>215</v>
      </c>
      <c r="E5" s="35" t="s">
        <v>168</v>
      </c>
      <c r="F5" s="35" t="s">
        <v>24</v>
      </c>
      <c r="G5" s="35">
        <v>25</v>
      </c>
      <c r="H5" s="290">
        <v>6</v>
      </c>
      <c r="I5" s="18">
        <f>+F14</f>
        <v>15272.002716666668</v>
      </c>
      <c r="J5" s="12">
        <f>+I5*G5</f>
        <v>381800.06791666668</v>
      </c>
      <c r="K5" s="287">
        <f>SUM(J5:J8)*H5</f>
        <v>18256650.814999998</v>
      </c>
    </row>
    <row r="6" spans="1:25" s="21" customFormat="1" ht="62.25" customHeight="1" x14ac:dyDescent="0.25">
      <c r="B6" s="253"/>
      <c r="C6" s="232"/>
      <c r="D6" s="289"/>
      <c r="E6" s="35" t="s">
        <v>157</v>
      </c>
      <c r="F6" s="35" t="s">
        <v>25</v>
      </c>
      <c r="G6" s="35">
        <v>25</v>
      </c>
      <c r="H6" s="290"/>
      <c r="I6" s="18">
        <f>+I15</f>
        <v>25667</v>
      </c>
      <c r="J6" s="12">
        <f>+I6*G6</f>
        <v>641675</v>
      </c>
      <c r="K6" s="287"/>
    </row>
    <row r="7" spans="1:25" s="21" customFormat="1" ht="62.25" customHeight="1" x14ac:dyDescent="0.25">
      <c r="B7" s="253"/>
      <c r="C7" s="232"/>
      <c r="D7" s="289"/>
      <c r="E7" s="35" t="s">
        <v>169</v>
      </c>
      <c r="F7" s="35" t="s">
        <v>28</v>
      </c>
      <c r="G7" s="35">
        <v>25</v>
      </c>
      <c r="H7" s="290"/>
      <c r="I7" s="18">
        <f>+F14</f>
        <v>15272.002716666668</v>
      </c>
      <c r="J7" s="12">
        <f>+I7*G7</f>
        <v>381800.06791666668</v>
      </c>
      <c r="K7" s="287"/>
    </row>
    <row r="8" spans="1:25" s="21" customFormat="1" ht="153" customHeight="1" x14ac:dyDescent="0.25">
      <c r="B8" s="253"/>
      <c r="C8" s="232"/>
      <c r="D8" s="289"/>
      <c r="E8" s="188" t="s">
        <v>209</v>
      </c>
      <c r="F8" s="35" t="s">
        <v>69</v>
      </c>
      <c r="G8" s="35">
        <v>1</v>
      </c>
      <c r="H8" s="290"/>
      <c r="I8" s="187">
        <f>+R22</f>
        <v>1637500</v>
      </c>
      <c r="J8" s="12">
        <f>+I8*G8</f>
        <v>1637500</v>
      </c>
      <c r="K8" s="287"/>
      <c r="L8" s="189"/>
    </row>
    <row r="9" spans="1:25" ht="33" customHeight="1" x14ac:dyDescent="0.25">
      <c r="B9" s="291" t="s">
        <v>12</v>
      </c>
      <c r="C9" s="291"/>
      <c r="D9" s="291"/>
      <c r="E9" s="291"/>
      <c r="F9" s="291"/>
      <c r="G9" s="291"/>
      <c r="H9" s="291"/>
      <c r="I9" s="291"/>
      <c r="J9" s="19">
        <f>SUM(J5:J8)</f>
        <v>3042775.1358333332</v>
      </c>
      <c r="K9" s="19">
        <f>J9*H5</f>
        <v>18256650.814999998</v>
      </c>
      <c r="L9" s="21"/>
      <c r="M9" s="21"/>
      <c r="N9" s="21"/>
      <c r="O9" s="21"/>
      <c r="P9" s="21"/>
    </row>
    <row r="10" spans="1:25" ht="15.75" thickBot="1" x14ac:dyDescent="0.3">
      <c r="L10" s="21"/>
      <c r="M10" s="21"/>
      <c r="N10" s="21"/>
      <c r="O10" s="21"/>
      <c r="P10" s="21"/>
    </row>
    <row r="11" spans="1:25" ht="26.25" x14ac:dyDescent="0.25">
      <c r="C11" s="280" t="s">
        <v>191</v>
      </c>
      <c r="D11" s="281"/>
      <c r="E11" s="281"/>
      <c r="F11" s="281"/>
      <c r="G11" s="281"/>
      <c r="H11" s="281"/>
      <c r="I11" s="281"/>
      <c r="J11" s="281"/>
      <c r="K11" s="282"/>
      <c r="L11" s="21"/>
      <c r="M11" s="263" t="s">
        <v>192</v>
      </c>
      <c r="N11" s="264"/>
      <c r="O11" s="264"/>
      <c r="P11" s="264"/>
      <c r="Q11" s="264"/>
      <c r="R11" s="264"/>
      <c r="S11" s="264"/>
      <c r="T11" s="150"/>
    </row>
    <row r="12" spans="1:25" ht="26.25" x14ac:dyDescent="0.25">
      <c r="C12" s="283" t="s">
        <v>65</v>
      </c>
      <c r="D12" s="255"/>
      <c r="E12" s="255"/>
      <c r="F12" s="255"/>
      <c r="G12" s="13"/>
      <c r="H12" s="13"/>
      <c r="I12" s="13"/>
      <c r="J12" s="13"/>
      <c r="K12" s="45"/>
      <c r="L12" s="13"/>
      <c r="M12" s="44"/>
      <c r="N12" s="148"/>
      <c r="O12" s="148"/>
      <c r="P12" s="148"/>
      <c r="Q12" s="148"/>
      <c r="R12" s="148"/>
      <c r="S12" s="148"/>
      <c r="T12" s="149"/>
    </row>
    <row r="13" spans="1:25" ht="26.25" x14ac:dyDescent="0.25">
      <c r="C13" s="151" t="s">
        <v>59</v>
      </c>
      <c r="D13" s="50" t="s">
        <v>60</v>
      </c>
      <c r="E13" s="50" t="s">
        <v>92</v>
      </c>
      <c r="F13" s="50" t="s">
        <v>61</v>
      </c>
      <c r="G13" s="13"/>
      <c r="H13" s="285" t="s">
        <v>58</v>
      </c>
      <c r="I13" s="286"/>
      <c r="J13" s="13"/>
      <c r="K13" s="45"/>
      <c r="L13" s="13"/>
      <c r="M13" s="44"/>
      <c r="N13" s="268" t="s">
        <v>115</v>
      </c>
      <c r="O13" s="269"/>
      <c r="P13" s="269"/>
      <c r="Q13" s="269"/>
      <c r="R13" s="269"/>
      <c r="S13" s="265" t="s">
        <v>139</v>
      </c>
      <c r="T13" s="149"/>
    </row>
    <row r="14" spans="1:25" ht="30" x14ac:dyDescent="0.25">
      <c r="C14" s="152" t="s">
        <v>62</v>
      </c>
      <c r="D14" s="51">
        <v>12958.2</v>
      </c>
      <c r="E14" s="51">
        <f>D14*1.0585</f>
        <v>13716.254700000001</v>
      </c>
      <c r="F14" s="247">
        <f>AVERAGE(E14:E16)</f>
        <v>15272.002716666668</v>
      </c>
      <c r="G14" s="13"/>
      <c r="H14" s="50" t="s">
        <v>59</v>
      </c>
      <c r="I14" s="50" t="s">
        <v>60</v>
      </c>
      <c r="J14" s="13"/>
      <c r="K14" s="45"/>
      <c r="L14" s="13"/>
      <c r="M14" s="44"/>
      <c r="N14" s="271"/>
      <c r="O14" s="272"/>
      <c r="P14" s="272"/>
      <c r="Q14" s="272"/>
      <c r="R14" s="272"/>
      <c r="S14" s="266"/>
      <c r="T14" s="149"/>
    </row>
    <row r="15" spans="1:25" ht="44.25" customHeight="1" x14ac:dyDescent="0.25">
      <c r="C15" s="152" t="s">
        <v>63</v>
      </c>
      <c r="D15" s="51">
        <v>12325.7</v>
      </c>
      <c r="E15" s="51">
        <f t="shared" ref="E15" si="0">D15*1.0585</f>
        <v>13046.75345</v>
      </c>
      <c r="F15" s="247"/>
      <c r="G15" s="13"/>
      <c r="H15" s="49" t="s">
        <v>154</v>
      </c>
      <c r="I15" s="138">
        <v>25667</v>
      </c>
      <c r="J15" s="13"/>
      <c r="K15" s="45"/>
      <c r="L15" s="13"/>
      <c r="M15" s="44"/>
      <c r="N15" s="111" t="s">
        <v>116</v>
      </c>
      <c r="O15" s="111" t="s">
        <v>117</v>
      </c>
      <c r="P15" s="111" t="s">
        <v>118</v>
      </c>
      <c r="Q15" s="111" t="s">
        <v>120</v>
      </c>
      <c r="R15" s="181" t="s">
        <v>151</v>
      </c>
      <c r="S15" s="266"/>
      <c r="T15" s="149"/>
    </row>
    <row r="16" spans="1:25" ht="44.25" customHeight="1" x14ac:dyDescent="0.25">
      <c r="A16" s="82"/>
      <c r="C16" s="152" t="s">
        <v>64</v>
      </c>
      <c r="D16" s="51">
        <v>18000</v>
      </c>
      <c r="E16" s="51">
        <f>D16*1.0585</f>
        <v>19053</v>
      </c>
      <c r="F16" s="247"/>
      <c r="G16" s="13"/>
      <c r="H16" s="13"/>
      <c r="I16" s="13"/>
      <c r="J16" s="13"/>
      <c r="K16" s="45"/>
      <c r="L16" s="13"/>
      <c r="M16" s="44"/>
      <c r="N16" s="112" t="s">
        <v>121</v>
      </c>
      <c r="O16" s="112" t="s">
        <v>122</v>
      </c>
      <c r="P16" s="112" t="s">
        <v>123</v>
      </c>
      <c r="Q16" s="113">
        <v>42000</v>
      </c>
      <c r="R16" s="182">
        <f>+Q16*25</f>
        <v>1050000</v>
      </c>
      <c r="S16" s="266"/>
      <c r="T16" s="149"/>
      <c r="U16" s="82"/>
      <c r="V16" s="82"/>
      <c r="W16" s="82"/>
      <c r="X16" s="82"/>
      <c r="Y16" s="82"/>
    </row>
    <row r="17" spans="1:25" ht="44.25" customHeight="1" x14ac:dyDescent="0.25">
      <c r="A17" s="82"/>
      <c r="C17" s="44"/>
      <c r="D17" s="13"/>
      <c r="E17" s="13"/>
      <c r="F17" s="13"/>
      <c r="G17" s="13"/>
      <c r="H17" s="13"/>
      <c r="I17" s="13"/>
      <c r="J17" s="13"/>
      <c r="K17" s="45"/>
      <c r="L17" s="13"/>
      <c r="M17" s="44"/>
      <c r="N17" s="112" t="s">
        <v>124</v>
      </c>
      <c r="O17" s="112" t="s">
        <v>125</v>
      </c>
      <c r="P17" s="112" t="s">
        <v>126</v>
      </c>
      <c r="Q17" s="114">
        <v>53000</v>
      </c>
      <c r="R17" s="182">
        <f t="shared" ref="R17:R21" si="1">+Q17*25</f>
        <v>1325000</v>
      </c>
      <c r="S17" s="266"/>
      <c r="T17" s="53"/>
      <c r="U17" s="82"/>
      <c r="V17" s="82"/>
      <c r="W17" s="82"/>
      <c r="X17" s="82"/>
      <c r="Y17" s="82"/>
    </row>
    <row r="18" spans="1:25" ht="44.25" customHeight="1" x14ac:dyDescent="0.25">
      <c r="A18" s="82"/>
      <c r="C18" s="284" t="s">
        <v>153</v>
      </c>
      <c r="D18" s="248"/>
      <c r="E18" s="13"/>
      <c r="F18" s="13"/>
      <c r="G18" s="13"/>
      <c r="H18" s="239" t="s">
        <v>149</v>
      </c>
      <c r="I18" s="239"/>
      <c r="J18" s="239"/>
      <c r="K18" s="45"/>
      <c r="L18" s="13"/>
      <c r="M18" s="44"/>
      <c r="N18" s="112" t="s">
        <v>127</v>
      </c>
      <c r="O18" s="112" t="s">
        <v>128</v>
      </c>
      <c r="P18" s="112" t="s">
        <v>129</v>
      </c>
      <c r="Q18" s="112">
        <v>55000</v>
      </c>
      <c r="R18" s="182">
        <f t="shared" si="1"/>
        <v>1375000</v>
      </c>
      <c r="S18" s="266"/>
      <c r="T18" s="53"/>
      <c r="U18" s="82"/>
      <c r="V18" s="82"/>
      <c r="W18" s="82"/>
      <c r="X18" s="82"/>
      <c r="Y18" s="82"/>
    </row>
    <row r="19" spans="1:25" ht="44.25" customHeight="1" x14ac:dyDescent="0.25">
      <c r="A19" s="82"/>
      <c r="B19" s="34"/>
      <c r="C19" s="284"/>
      <c r="D19" s="248"/>
      <c r="E19" s="13"/>
      <c r="F19" s="13"/>
      <c r="G19" s="13"/>
      <c r="H19" s="239"/>
      <c r="I19" s="239"/>
      <c r="J19" s="239"/>
      <c r="K19" s="45"/>
      <c r="L19" s="13"/>
      <c r="M19" s="44"/>
      <c r="N19" s="112" t="s">
        <v>130</v>
      </c>
      <c r="O19" s="112" t="s">
        <v>131</v>
      </c>
      <c r="P19" s="112" t="s">
        <v>132</v>
      </c>
      <c r="Q19" s="112">
        <v>70000</v>
      </c>
      <c r="R19" s="182">
        <f t="shared" si="1"/>
        <v>1750000</v>
      </c>
      <c r="S19" s="266"/>
      <c r="T19" s="80"/>
      <c r="U19" s="82"/>
      <c r="V19" s="82"/>
      <c r="W19" s="82"/>
      <c r="X19" s="82"/>
      <c r="Y19" s="82"/>
    </row>
    <row r="20" spans="1:25" ht="44.25" customHeight="1" x14ac:dyDescent="0.25">
      <c r="A20" s="82"/>
      <c r="C20" s="44"/>
      <c r="D20" s="13"/>
      <c r="E20" s="13"/>
      <c r="F20" s="13"/>
      <c r="G20" s="13"/>
      <c r="H20" s="239"/>
      <c r="I20" s="239"/>
      <c r="J20" s="239"/>
      <c r="K20" s="45"/>
      <c r="L20" s="13"/>
      <c r="M20" s="44"/>
      <c r="N20" s="112" t="s">
        <v>133</v>
      </c>
      <c r="O20" s="112" t="s">
        <v>134</v>
      </c>
      <c r="P20" s="112" t="s">
        <v>135</v>
      </c>
      <c r="Q20" s="112">
        <v>105000</v>
      </c>
      <c r="R20" s="182">
        <f t="shared" si="1"/>
        <v>2625000</v>
      </c>
      <c r="S20" s="266"/>
      <c r="T20" s="53"/>
      <c r="U20" s="82"/>
      <c r="V20" s="82"/>
      <c r="W20" s="82"/>
      <c r="X20" s="82"/>
      <c r="Y20" s="82"/>
    </row>
    <row r="21" spans="1:25" ht="44.25" customHeight="1" x14ac:dyDescent="0.25">
      <c r="A21" s="82"/>
      <c r="B21" s="34"/>
      <c r="C21" s="44"/>
      <c r="D21" s="13"/>
      <c r="E21" s="13"/>
      <c r="F21" s="13"/>
      <c r="G21" s="13"/>
      <c r="H21" s="13"/>
      <c r="I21" s="13"/>
      <c r="J21" s="13"/>
      <c r="K21" s="45"/>
      <c r="L21" s="13"/>
      <c r="M21" s="44"/>
      <c r="N21" s="112" t="s">
        <v>136</v>
      </c>
      <c r="O21" s="112" t="s">
        <v>137</v>
      </c>
      <c r="P21" s="112" t="s">
        <v>138</v>
      </c>
      <c r="Q21" s="112">
        <v>68000</v>
      </c>
      <c r="R21" s="182">
        <f t="shared" si="1"/>
        <v>1700000</v>
      </c>
      <c r="S21" s="288"/>
      <c r="T21" s="80"/>
      <c r="U21" s="82"/>
      <c r="V21" s="82"/>
      <c r="W21" s="82"/>
      <c r="X21" s="82"/>
      <c r="Y21" s="82"/>
    </row>
    <row r="22" spans="1:25" ht="44.25" customHeight="1" x14ac:dyDescent="0.25">
      <c r="A22" s="82"/>
      <c r="C22" s="44"/>
      <c r="D22" s="13"/>
      <c r="E22" s="13"/>
      <c r="F22" s="13"/>
      <c r="G22" s="13"/>
      <c r="H22" s="13"/>
      <c r="I22" s="13"/>
      <c r="J22" s="13"/>
      <c r="K22" s="45"/>
      <c r="L22" s="13"/>
      <c r="M22" s="44"/>
      <c r="N22" s="274" t="s">
        <v>203</v>
      </c>
      <c r="O22" s="275"/>
      <c r="P22" s="275"/>
      <c r="Q22" s="276"/>
      <c r="R22" s="115">
        <f>AVERAGE(R16:R21)</f>
        <v>1637500</v>
      </c>
      <c r="T22" s="53"/>
      <c r="U22" s="82"/>
      <c r="V22" s="82"/>
      <c r="W22" s="82"/>
      <c r="X22" s="82"/>
      <c r="Y22" s="82"/>
    </row>
    <row r="23" spans="1:25" ht="18.75" x14ac:dyDescent="0.25">
      <c r="A23" s="82"/>
      <c r="C23" s="44"/>
      <c r="D23" s="13"/>
      <c r="E23" s="13"/>
      <c r="F23" s="13"/>
      <c r="G23" s="13"/>
      <c r="H23" s="40" t="s">
        <v>114</v>
      </c>
      <c r="I23" s="13"/>
      <c r="J23" s="13"/>
      <c r="K23" s="45"/>
      <c r="L23" s="82"/>
      <c r="M23" s="156"/>
      <c r="N23" s="82"/>
      <c r="O23" s="82"/>
      <c r="P23" s="82"/>
      <c r="Q23" s="82"/>
      <c r="R23" s="82"/>
      <c r="S23" s="82"/>
      <c r="T23" s="157"/>
      <c r="U23" s="82"/>
      <c r="V23" s="82"/>
      <c r="W23" s="82"/>
      <c r="X23" s="82"/>
      <c r="Y23" s="82"/>
    </row>
    <row r="24" spans="1:25" ht="26.25" customHeight="1" thickBot="1" x14ac:dyDescent="0.3">
      <c r="A24" s="82"/>
      <c r="C24" s="44"/>
      <c r="D24" s="13"/>
      <c r="E24" s="13"/>
      <c r="F24" s="13"/>
      <c r="G24" s="13"/>
      <c r="H24" s="13"/>
      <c r="I24" s="13"/>
      <c r="J24" s="13"/>
      <c r="K24" s="45"/>
      <c r="M24" s="158"/>
      <c r="N24" s="159"/>
      <c r="O24" s="159"/>
      <c r="P24" s="159"/>
      <c r="Q24" s="159"/>
      <c r="R24" s="159"/>
      <c r="S24" s="159"/>
      <c r="T24" s="160"/>
      <c r="V24" s="82"/>
      <c r="W24" s="82"/>
      <c r="X24" s="82"/>
      <c r="Y24" s="82"/>
    </row>
    <row r="25" spans="1:25" x14ac:dyDescent="0.25">
      <c r="A25" s="82"/>
      <c r="C25" s="44"/>
      <c r="D25" s="13"/>
      <c r="E25" s="13"/>
      <c r="F25" s="13"/>
      <c r="G25" s="13"/>
      <c r="H25" s="13"/>
      <c r="I25" s="13"/>
      <c r="J25" s="13"/>
      <c r="K25" s="45"/>
      <c r="L25" s="13"/>
      <c r="M25" s="155"/>
      <c r="N25" s="155"/>
      <c r="O25" s="155"/>
      <c r="P25" s="155"/>
      <c r="Q25" s="155"/>
      <c r="R25" s="155"/>
      <c r="S25" s="155"/>
      <c r="T25" s="155"/>
      <c r="U25" s="82"/>
      <c r="V25" s="82"/>
      <c r="W25" s="82"/>
      <c r="X25" s="82"/>
      <c r="Y25" s="82"/>
    </row>
    <row r="26" spans="1:25" x14ac:dyDescent="0.25">
      <c r="A26" s="82"/>
      <c r="C26" s="44"/>
      <c r="D26" s="13"/>
      <c r="E26" s="13"/>
      <c r="F26" s="13"/>
      <c r="G26" s="13"/>
      <c r="H26" s="13"/>
      <c r="I26" s="13"/>
      <c r="J26" s="13"/>
      <c r="K26" s="45"/>
      <c r="L26" s="13"/>
      <c r="M26" s="155"/>
      <c r="N26" s="155"/>
      <c r="O26" s="155"/>
      <c r="P26" s="155"/>
      <c r="Q26" s="155"/>
      <c r="R26" s="155"/>
      <c r="S26" s="155"/>
      <c r="T26" s="155"/>
      <c r="U26" s="82"/>
      <c r="V26" s="82"/>
      <c r="W26" s="82"/>
      <c r="X26" s="82"/>
      <c r="Y26" s="82"/>
    </row>
    <row r="27" spans="1:25" x14ac:dyDescent="0.25">
      <c r="A27" s="82"/>
      <c r="C27" s="44"/>
      <c r="D27" s="13"/>
      <c r="E27" s="13"/>
      <c r="F27" s="13"/>
      <c r="G27" s="13"/>
      <c r="H27" s="13"/>
      <c r="I27" s="13"/>
      <c r="J27" s="13"/>
      <c r="K27" s="45"/>
      <c r="L27" s="13"/>
      <c r="M27" s="155"/>
      <c r="N27" s="155"/>
      <c r="O27" s="155"/>
      <c r="P27" s="155"/>
      <c r="Q27" s="155"/>
      <c r="R27" s="155"/>
      <c r="S27" s="155"/>
      <c r="T27" s="155"/>
      <c r="U27" s="82"/>
      <c r="V27" s="82"/>
      <c r="W27" s="82"/>
      <c r="X27" s="82"/>
      <c r="Y27" s="82"/>
    </row>
    <row r="28" spans="1:25" ht="18.75" x14ac:dyDescent="0.25">
      <c r="A28" s="82"/>
      <c r="C28" s="44"/>
      <c r="D28" s="40" t="s">
        <v>57</v>
      </c>
      <c r="E28" s="13"/>
      <c r="F28" s="13"/>
      <c r="G28" s="13"/>
      <c r="H28" s="13"/>
      <c r="I28" s="13"/>
      <c r="J28" s="13"/>
      <c r="K28" s="45"/>
      <c r="L28" s="13"/>
      <c r="M28" s="155"/>
      <c r="N28" s="155"/>
      <c r="O28" s="155"/>
      <c r="P28" s="155"/>
      <c r="Q28" s="155"/>
      <c r="R28" s="155"/>
      <c r="S28" s="155"/>
      <c r="T28" s="155"/>
      <c r="U28" s="82"/>
      <c r="V28" s="82"/>
      <c r="W28" s="82"/>
      <c r="X28" s="82"/>
      <c r="Y28" s="82"/>
    </row>
    <row r="29" spans="1:25" x14ac:dyDescent="0.25">
      <c r="A29" s="82"/>
      <c r="C29" s="44"/>
      <c r="D29" s="13"/>
      <c r="E29" s="13"/>
      <c r="F29" s="13"/>
      <c r="G29" s="13"/>
      <c r="H29" s="13"/>
      <c r="I29" s="13"/>
      <c r="J29" s="13"/>
      <c r="K29" s="45"/>
      <c r="L29" s="13"/>
      <c r="M29" s="155"/>
      <c r="N29" s="155"/>
      <c r="O29" s="155"/>
      <c r="P29" s="155"/>
      <c r="Q29" s="155"/>
      <c r="R29" s="155"/>
      <c r="S29" s="155"/>
      <c r="T29" s="155"/>
      <c r="U29" s="82"/>
      <c r="V29" s="82"/>
      <c r="W29" s="82"/>
      <c r="X29" s="82"/>
      <c r="Y29" s="82"/>
    </row>
    <row r="30" spans="1:25" x14ac:dyDescent="0.25">
      <c r="A30" s="82"/>
      <c r="C30" s="44"/>
      <c r="D30" s="13"/>
      <c r="E30" s="13"/>
      <c r="F30" s="13"/>
      <c r="G30" s="13"/>
      <c r="H30" s="13"/>
      <c r="I30" s="13"/>
      <c r="J30" s="13"/>
      <c r="K30" s="45"/>
      <c r="L30" s="13"/>
      <c r="M30" s="155"/>
      <c r="N30" s="155"/>
      <c r="O30" s="155"/>
      <c r="P30" s="155"/>
      <c r="Q30" s="155"/>
      <c r="R30" s="155"/>
      <c r="S30" s="155"/>
      <c r="T30" s="155"/>
      <c r="U30" s="82"/>
      <c r="V30" s="82"/>
      <c r="W30" s="82"/>
      <c r="X30" s="82"/>
      <c r="Y30" s="82"/>
    </row>
    <row r="31" spans="1:25" x14ac:dyDescent="0.25">
      <c r="A31" s="82"/>
      <c r="C31" s="44"/>
      <c r="D31" s="13"/>
      <c r="E31" s="13"/>
      <c r="F31" s="13"/>
      <c r="G31" s="13"/>
      <c r="H31" s="13"/>
      <c r="I31" s="13"/>
      <c r="J31" s="13"/>
      <c r="K31" s="13"/>
      <c r="L31" s="13"/>
      <c r="M31" s="155"/>
      <c r="N31" s="155"/>
      <c r="O31" s="155"/>
      <c r="P31" s="155"/>
      <c r="Q31" s="155"/>
      <c r="R31" s="155"/>
      <c r="S31" s="155"/>
      <c r="T31" s="155"/>
      <c r="U31" s="82"/>
      <c r="V31" s="82"/>
      <c r="W31" s="82"/>
      <c r="X31" s="82"/>
      <c r="Y31" s="82"/>
    </row>
    <row r="32" spans="1:25" x14ac:dyDescent="0.25">
      <c r="A32" s="82"/>
      <c r="C32" s="44"/>
      <c r="D32" s="13"/>
      <c r="E32" s="13"/>
      <c r="F32" s="13"/>
      <c r="G32" s="13"/>
      <c r="H32" s="13"/>
      <c r="I32" s="13"/>
      <c r="J32" s="13"/>
      <c r="K32" s="13"/>
      <c r="L32" s="13"/>
      <c r="M32" s="155"/>
      <c r="N32" s="155"/>
      <c r="O32" s="155"/>
      <c r="P32" s="155"/>
      <c r="Q32" s="155"/>
      <c r="R32" s="155"/>
      <c r="S32" s="155"/>
      <c r="T32" s="155"/>
      <c r="U32" s="82"/>
      <c r="V32" s="82"/>
      <c r="W32" s="82"/>
      <c r="X32" s="82"/>
      <c r="Y32" s="82"/>
    </row>
    <row r="33" spans="1:25" x14ac:dyDescent="0.25">
      <c r="A33" s="82"/>
      <c r="C33" s="44"/>
      <c r="E33" s="13"/>
      <c r="F33" s="13"/>
      <c r="G33" s="13"/>
      <c r="H33" s="13"/>
      <c r="I33" s="13"/>
      <c r="J33" s="13"/>
      <c r="K33" s="13"/>
      <c r="L33" s="13"/>
      <c r="M33" s="155"/>
      <c r="N33" s="155"/>
      <c r="O33" s="155"/>
      <c r="P33" s="155"/>
      <c r="Q33" s="155"/>
      <c r="R33" s="155"/>
      <c r="S33" s="155"/>
      <c r="T33" s="155"/>
      <c r="U33" s="82"/>
      <c r="V33" s="82"/>
      <c r="W33" s="82"/>
      <c r="X33" s="82"/>
      <c r="Y33" s="82"/>
    </row>
    <row r="34" spans="1:25" x14ac:dyDescent="0.25">
      <c r="A34" s="82"/>
      <c r="C34" s="44"/>
      <c r="D34" s="13"/>
      <c r="E34" s="13"/>
      <c r="F34" s="13"/>
      <c r="G34" s="13"/>
      <c r="H34" s="13"/>
      <c r="I34" s="13"/>
      <c r="J34" s="13"/>
      <c r="K34" s="13"/>
      <c r="L34" s="13"/>
      <c r="M34" s="155"/>
      <c r="N34" s="155"/>
      <c r="O34" s="155"/>
      <c r="P34" s="155"/>
      <c r="Q34" s="155"/>
      <c r="R34" s="155"/>
      <c r="S34" s="155"/>
      <c r="T34" s="155"/>
      <c r="U34" s="82"/>
      <c r="V34" s="82"/>
      <c r="W34" s="82"/>
      <c r="X34" s="82"/>
      <c r="Y34" s="82"/>
    </row>
    <row r="35" spans="1:25" x14ac:dyDescent="0.25">
      <c r="A35" s="82"/>
      <c r="C35" s="44"/>
      <c r="D35" s="13"/>
      <c r="E35" s="13"/>
      <c r="F35" s="13"/>
      <c r="G35" s="153"/>
      <c r="H35" s="153"/>
      <c r="I35" s="153"/>
      <c r="J35" s="153"/>
      <c r="L35" s="13"/>
      <c r="M35" s="155"/>
      <c r="N35" s="155"/>
      <c r="O35" s="155"/>
      <c r="P35" s="155"/>
      <c r="Q35" s="155"/>
      <c r="R35" s="155"/>
      <c r="S35" s="155"/>
      <c r="T35" s="155"/>
      <c r="U35" s="82"/>
      <c r="V35" s="82"/>
      <c r="W35" s="82"/>
      <c r="X35" s="82"/>
      <c r="Y35" s="82"/>
    </row>
    <row r="36" spans="1:25" x14ac:dyDescent="0.25">
      <c r="A36" s="82"/>
      <c r="C36" s="44"/>
      <c r="D36" s="13"/>
      <c r="E36" s="13"/>
      <c r="F36" s="13"/>
      <c r="G36" s="153"/>
      <c r="H36" s="153"/>
      <c r="I36" s="153"/>
      <c r="J36" s="153"/>
      <c r="L36" s="13"/>
      <c r="M36" s="155"/>
      <c r="N36" s="155"/>
      <c r="O36" s="155"/>
      <c r="P36" s="155"/>
      <c r="Q36" s="155"/>
      <c r="R36" s="155"/>
      <c r="S36" s="155"/>
      <c r="T36" s="155"/>
      <c r="U36" s="82"/>
      <c r="V36" s="82"/>
      <c r="W36" s="82"/>
      <c r="X36" s="82"/>
      <c r="Y36" s="82"/>
    </row>
    <row r="37" spans="1:25" x14ac:dyDescent="0.25">
      <c r="A37" s="82"/>
      <c r="C37" s="44"/>
      <c r="D37" s="13"/>
      <c r="E37" s="13"/>
      <c r="F37" s="13"/>
      <c r="G37" s="153"/>
      <c r="H37" s="153"/>
      <c r="I37" s="153"/>
      <c r="J37" s="153"/>
      <c r="L37" s="13"/>
      <c r="M37" s="155"/>
      <c r="N37" s="155"/>
      <c r="O37" s="155"/>
      <c r="P37" s="155"/>
      <c r="Q37" s="155"/>
      <c r="R37" s="155"/>
      <c r="S37" s="155"/>
      <c r="T37" s="155"/>
      <c r="U37" s="82"/>
      <c r="V37" s="82"/>
      <c r="W37" s="82"/>
      <c r="X37" s="82"/>
      <c r="Y37" s="82"/>
    </row>
    <row r="38" spans="1:25" x14ac:dyDescent="0.25">
      <c r="A38" s="82"/>
      <c r="C38" s="44"/>
      <c r="D38" s="13"/>
      <c r="E38" s="13"/>
      <c r="F38" s="13"/>
      <c r="G38" s="153"/>
      <c r="H38" s="153"/>
      <c r="I38" s="153"/>
      <c r="J38" s="153"/>
      <c r="L38" s="13"/>
      <c r="M38" s="155"/>
      <c r="N38" s="155"/>
      <c r="O38" s="155"/>
      <c r="P38" s="155"/>
      <c r="Q38" s="155"/>
      <c r="R38" s="155"/>
      <c r="S38" s="155"/>
      <c r="T38" s="155"/>
      <c r="U38" s="82"/>
      <c r="V38" s="82"/>
      <c r="W38" s="82"/>
      <c r="X38" s="82"/>
      <c r="Y38" s="82"/>
    </row>
    <row r="39" spans="1:25" x14ac:dyDescent="0.25">
      <c r="A39" s="82"/>
      <c r="C39" s="44"/>
      <c r="D39" s="13"/>
      <c r="E39" s="13"/>
      <c r="F39" s="13"/>
      <c r="G39" s="153"/>
      <c r="H39" s="153"/>
      <c r="I39" s="153"/>
      <c r="J39" s="153"/>
      <c r="L39" s="13"/>
      <c r="M39" s="155"/>
      <c r="N39" s="155"/>
      <c r="O39" s="155"/>
      <c r="P39" s="155"/>
      <c r="Q39" s="155"/>
      <c r="R39" s="155"/>
      <c r="S39" s="155"/>
      <c r="T39" s="155"/>
      <c r="U39" s="82"/>
      <c r="V39" s="82"/>
      <c r="W39" s="82"/>
      <c r="X39" s="82"/>
      <c r="Y39" s="82"/>
    </row>
    <row r="40" spans="1:25" x14ac:dyDescent="0.25">
      <c r="A40" s="82"/>
      <c r="C40" s="44"/>
      <c r="D40" s="13"/>
      <c r="E40" s="13"/>
      <c r="F40" s="13"/>
      <c r="G40" s="153"/>
      <c r="H40" s="153"/>
      <c r="I40" s="153"/>
      <c r="J40" s="153"/>
      <c r="L40" s="13"/>
      <c r="M40" s="155"/>
      <c r="N40" s="155"/>
      <c r="O40" s="155"/>
      <c r="P40" s="155"/>
      <c r="Q40" s="155"/>
      <c r="R40" s="155"/>
      <c r="S40" s="155"/>
      <c r="T40" s="155"/>
      <c r="U40" s="82"/>
      <c r="V40" s="82"/>
      <c r="W40" s="82"/>
      <c r="X40" s="82"/>
      <c r="Y40" s="82"/>
    </row>
    <row r="41" spans="1:25" x14ac:dyDescent="0.25">
      <c r="A41" s="82"/>
      <c r="C41" s="44"/>
      <c r="D41" s="13"/>
      <c r="E41" s="13"/>
      <c r="F41" s="13"/>
      <c r="G41" s="153"/>
      <c r="H41" s="153"/>
      <c r="I41" s="153"/>
      <c r="J41" s="153"/>
      <c r="L41" s="13"/>
      <c r="M41" s="155"/>
      <c r="N41" s="155"/>
      <c r="O41" s="155"/>
      <c r="P41" s="155"/>
      <c r="Q41" s="155"/>
      <c r="R41" s="155"/>
      <c r="S41" s="155"/>
      <c r="T41" s="155"/>
      <c r="U41" s="82"/>
      <c r="V41" s="82"/>
      <c r="W41" s="82"/>
      <c r="X41" s="82"/>
      <c r="Y41" s="82"/>
    </row>
    <row r="42" spans="1:25" x14ac:dyDescent="0.25">
      <c r="A42" s="82"/>
      <c r="C42" s="44"/>
      <c r="D42" s="13"/>
      <c r="E42" s="13"/>
      <c r="F42" s="13"/>
      <c r="G42" s="153"/>
      <c r="H42" s="153"/>
      <c r="I42" s="153"/>
      <c r="J42" s="153"/>
      <c r="L42" s="13"/>
      <c r="M42" s="155"/>
      <c r="N42" s="155"/>
      <c r="O42" s="155"/>
      <c r="P42" s="155"/>
      <c r="Q42" s="155"/>
      <c r="R42" s="155"/>
      <c r="S42" s="155"/>
      <c r="T42" s="155"/>
      <c r="U42" s="82"/>
      <c r="V42" s="82"/>
      <c r="W42" s="82"/>
      <c r="X42" s="82"/>
      <c r="Y42" s="82"/>
    </row>
    <row r="43" spans="1:25" x14ac:dyDescent="0.25">
      <c r="A43" s="82"/>
      <c r="C43" s="44"/>
      <c r="D43" s="13"/>
      <c r="E43" s="13"/>
      <c r="F43" s="13"/>
      <c r="G43" s="153"/>
      <c r="H43" s="153"/>
      <c r="I43" s="153"/>
      <c r="J43" s="153"/>
      <c r="L43" s="13"/>
      <c r="M43" s="155"/>
      <c r="N43" s="155"/>
      <c r="O43" s="155"/>
      <c r="P43" s="155"/>
      <c r="Q43" s="155"/>
      <c r="R43" s="155"/>
      <c r="S43" s="155"/>
      <c r="T43" s="155"/>
      <c r="U43" s="82"/>
      <c r="V43" s="82"/>
      <c r="W43" s="82"/>
      <c r="X43" s="82"/>
      <c r="Y43" s="82"/>
    </row>
    <row r="44" spans="1:25" ht="18.75" x14ac:dyDescent="0.25">
      <c r="A44" s="82"/>
      <c r="C44" s="44"/>
      <c r="D44" s="40" t="s">
        <v>55</v>
      </c>
      <c r="E44" s="13"/>
      <c r="F44" s="13"/>
      <c r="G44" s="153"/>
      <c r="H44" s="153"/>
      <c r="I44" s="153"/>
      <c r="J44" s="153"/>
      <c r="L44" s="13"/>
      <c r="M44" s="155"/>
      <c r="N44" s="155"/>
      <c r="O44" s="155"/>
      <c r="P44" s="155"/>
      <c r="Q44" s="155"/>
      <c r="R44" s="155"/>
      <c r="S44" s="155"/>
      <c r="T44" s="155"/>
      <c r="U44" s="82"/>
      <c r="V44" s="82"/>
      <c r="W44" s="82"/>
      <c r="X44" s="82"/>
      <c r="Y44" s="82"/>
    </row>
    <row r="45" spans="1:25" x14ac:dyDescent="0.25">
      <c r="A45" s="82"/>
      <c r="C45" s="44"/>
      <c r="D45" s="13"/>
      <c r="E45" s="13"/>
      <c r="F45" s="13"/>
      <c r="G45" s="13"/>
      <c r="H45" s="13"/>
      <c r="I45" s="13"/>
      <c r="J45" s="13"/>
      <c r="K45" s="13"/>
      <c r="L45" s="13"/>
      <c r="M45" s="155"/>
      <c r="N45" s="155"/>
      <c r="O45" s="155"/>
      <c r="P45" s="155"/>
      <c r="Q45" s="155"/>
      <c r="R45" s="155"/>
      <c r="S45" s="155"/>
      <c r="T45" s="155"/>
      <c r="U45" s="82"/>
      <c r="V45" s="82"/>
      <c r="W45" s="82"/>
      <c r="X45" s="82"/>
      <c r="Y45" s="82"/>
    </row>
    <row r="46" spans="1:25" x14ac:dyDescent="0.25">
      <c r="A46" s="82"/>
      <c r="C46" s="44"/>
      <c r="D46" s="13"/>
      <c r="E46" s="13"/>
      <c r="F46" s="13"/>
      <c r="G46" s="13"/>
      <c r="H46" s="13"/>
      <c r="I46" s="13"/>
      <c r="J46" s="13"/>
      <c r="K46" s="13"/>
      <c r="L46" s="13"/>
      <c r="M46" s="155"/>
      <c r="N46" s="155"/>
      <c r="O46" s="155"/>
      <c r="P46" s="155"/>
      <c r="Q46" s="155"/>
      <c r="R46" s="155"/>
      <c r="S46" s="155"/>
      <c r="T46" s="155"/>
      <c r="U46" s="82"/>
      <c r="V46" s="82"/>
      <c r="W46" s="82"/>
      <c r="X46" s="82"/>
      <c r="Y46" s="82"/>
    </row>
    <row r="47" spans="1:25" x14ac:dyDescent="0.25">
      <c r="A47" s="82"/>
      <c r="C47" s="44"/>
      <c r="D47" s="13"/>
      <c r="E47" s="13"/>
      <c r="F47" s="13"/>
      <c r="G47" s="13"/>
      <c r="H47" s="13"/>
      <c r="I47" s="13"/>
      <c r="J47" s="13"/>
      <c r="K47" s="13"/>
      <c r="L47" s="13"/>
      <c r="M47" s="155"/>
      <c r="N47" s="155"/>
      <c r="O47" s="155"/>
      <c r="P47" s="155"/>
      <c r="Q47" s="155"/>
      <c r="R47" s="155"/>
      <c r="S47" s="155"/>
      <c r="T47" s="155"/>
      <c r="U47" s="82"/>
      <c r="V47" s="82"/>
      <c r="W47" s="82"/>
      <c r="X47" s="82"/>
      <c r="Y47" s="82"/>
    </row>
    <row r="48" spans="1:25" x14ac:dyDescent="0.25">
      <c r="A48" s="82"/>
      <c r="C48" s="44"/>
      <c r="D48" s="13"/>
      <c r="E48" s="13"/>
      <c r="F48" s="13"/>
      <c r="G48" s="13"/>
      <c r="H48" s="13"/>
      <c r="I48" s="13"/>
      <c r="J48" s="13"/>
      <c r="K48" s="13"/>
      <c r="L48" s="13"/>
      <c r="M48" s="155"/>
      <c r="N48" s="155"/>
      <c r="O48" s="155"/>
      <c r="P48" s="155"/>
      <c r="Q48" s="155"/>
      <c r="R48" s="155"/>
      <c r="S48" s="155"/>
      <c r="T48" s="155"/>
      <c r="U48" s="82"/>
      <c r="V48" s="82"/>
      <c r="W48" s="82"/>
      <c r="X48" s="82"/>
      <c r="Y48" s="82"/>
    </row>
    <row r="49" spans="1:25" x14ac:dyDescent="0.25">
      <c r="A49" s="82"/>
      <c r="C49" s="44"/>
      <c r="D49" s="13"/>
      <c r="E49" s="13"/>
      <c r="F49" s="13"/>
      <c r="G49" s="13"/>
      <c r="H49" s="13"/>
      <c r="I49" s="13"/>
      <c r="J49" s="13"/>
      <c r="K49" s="13"/>
      <c r="L49" s="13"/>
      <c r="M49" s="155"/>
      <c r="N49" s="155"/>
      <c r="O49" s="155"/>
      <c r="P49" s="155"/>
      <c r="Q49" s="155"/>
      <c r="R49" s="155"/>
      <c r="S49" s="155"/>
      <c r="T49" s="155"/>
      <c r="U49" s="82"/>
      <c r="V49" s="82"/>
      <c r="W49" s="82"/>
      <c r="X49" s="82"/>
      <c r="Y49" s="82"/>
    </row>
    <row r="50" spans="1:25" x14ac:dyDescent="0.25">
      <c r="A50" s="82"/>
      <c r="C50" s="44"/>
      <c r="D50" s="13"/>
      <c r="E50" s="13"/>
      <c r="F50" s="13"/>
      <c r="G50" s="13"/>
      <c r="H50" s="13"/>
      <c r="I50" s="13"/>
      <c r="J50" s="13"/>
      <c r="K50" s="13"/>
      <c r="L50" s="13"/>
      <c r="M50" s="155"/>
      <c r="N50" s="155"/>
      <c r="O50" s="155"/>
      <c r="P50" s="155"/>
      <c r="Q50" s="155"/>
      <c r="R50" s="155"/>
      <c r="S50" s="155"/>
      <c r="T50" s="155"/>
      <c r="U50" s="82"/>
      <c r="V50" s="82"/>
      <c r="W50" s="82"/>
      <c r="X50" s="82"/>
      <c r="Y50" s="82"/>
    </row>
    <row r="51" spans="1:25" x14ac:dyDescent="0.25">
      <c r="A51" s="82"/>
      <c r="C51" s="44"/>
      <c r="D51" s="13"/>
      <c r="E51" s="13"/>
      <c r="F51" s="13"/>
      <c r="G51" s="13"/>
      <c r="H51" s="13"/>
      <c r="I51" s="13"/>
      <c r="J51" s="13"/>
      <c r="K51" s="13"/>
      <c r="L51" s="13"/>
      <c r="M51" s="155"/>
      <c r="N51" s="155"/>
      <c r="O51" s="155"/>
      <c r="P51" s="155"/>
      <c r="Q51" s="155"/>
      <c r="R51" s="155"/>
      <c r="S51" s="155"/>
      <c r="T51" s="155"/>
      <c r="U51" s="82"/>
      <c r="V51" s="82"/>
      <c r="W51" s="82"/>
      <c r="X51" s="82"/>
      <c r="Y51" s="82"/>
    </row>
    <row r="52" spans="1:25" x14ac:dyDescent="0.25">
      <c r="A52" s="82"/>
      <c r="C52" s="44"/>
      <c r="D52" s="13"/>
      <c r="E52" s="13"/>
      <c r="F52" s="13"/>
      <c r="G52" s="13"/>
      <c r="H52" s="13"/>
      <c r="I52" s="13"/>
      <c r="J52" s="13"/>
      <c r="K52" s="13"/>
      <c r="L52" s="13"/>
      <c r="M52" s="155"/>
      <c r="N52" s="155"/>
      <c r="O52" s="155"/>
      <c r="P52" s="155"/>
      <c r="Q52" s="155"/>
      <c r="R52" s="155"/>
      <c r="S52" s="155"/>
      <c r="T52" s="155"/>
      <c r="U52" s="82"/>
      <c r="V52" s="82"/>
      <c r="W52" s="82"/>
      <c r="X52" s="82"/>
      <c r="Y52" s="82"/>
    </row>
    <row r="53" spans="1:25" x14ac:dyDescent="0.25">
      <c r="A53" s="82"/>
      <c r="C53" s="44"/>
      <c r="D53" s="13"/>
      <c r="E53" s="13"/>
      <c r="F53" s="13"/>
      <c r="G53" s="13"/>
      <c r="H53" s="13"/>
      <c r="I53" s="13"/>
      <c r="J53" s="13"/>
      <c r="K53" s="13"/>
      <c r="L53" s="13"/>
      <c r="M53" s="155"/>
      <c r="N53" s="155"/>
      <c r="O53" s="155"/>
      <c r="P53" s="155"/>
      <c r="Q53" s="155"/>
      <c r="R53" s="155"/>
      <c r="S53" s="155"/>
      <c r="T53" s="155"/>
      <c r="U53" s="82"/>
      <c r="V53" s="82"/>
      <c r="W53" s="82"/>
      <c r="X53" s="82"/>
      <c r="Y53" s="82"/>
    </row>
    <row r="54" spans="1:25" x14ac:dyDescent="0.25">
      <c r="A54" s="82"/>
      <c r="C54" s="44"/>
      <c r="E54" s="13"/>
      <c r="F54" s="13"/>
      <c r="G54" s="13"/>
      <c r="H54" s="13"/>
      <c r="I54" s="13"/>
      <c r="J54" s="13"/>
      <c r="K54" s="13"/>
      <c r="L54" s="13"/>
      <c r="M54" s="155"/>
      <c r="N54" s="155"/>
      <c r="O54" s="155"/>
      <c r="P54" s="155"/>
      <c r="Q54" s="155"/>
      <c r="R54" s="155"/>
      <c r="S54" s="155"/>
      <c r="T54" s="155"/>
      <c r="U54" s="82"/>
      <c r="V54" s="82"/>
      <c r="W54" s="82"/>
      <c r="X54" s="82"/>
      <c r="Y54" s="82"/>
    </row>
    <row r="55" spans="1:25" ht="18.75" x14ac:dyDescent="0.25">
      <c r="A55" s="82"/>
      <c r="C55" s="44"/>
      <c r="D55" s="40" t="s">
        <v>50</v>
      </c>
      <c r="E55" s="13"/>
      <c r="F55" s="13"/>
      <c r="G55" s="13"/>
      <c r="H55" s="13"/>
      <c r="I55" s="13"/>
      <c r="J55" s="13"/>
      <c r="K55" s="13"/>
      <c r="L55" s="13"/>
      <c r="M55" s="155"/>
      <c r="N55" s="155"/>
      <c r="O55" s="155"/>
      <c r="P55" s="155"/>
      <c r="Q55" s="155"/>
      <c r="R55" s="155"/>
      <c r="S55" s="155"/>
      <c r="T55" s="155"/>
      <c r="U55" s="82"/>
      <c r="V55" s="82"/>
      <c r="W55" s="82"/>
      <c r="X55" s="82"/>
      <c r="Y55" s="82"/>
    </row>
    <row r="56" spans="1:25" x14ac:dyDescent="0.25">
      <c r="A56" s="82"/>
      <c r="C56" s="44"/>
      <c r="D56" s="13"/>
      <c r="E56" s="13"/>
      <c r="F56" s="13"/>
      <c r="G56" s="13"/>
      <c r="H56" s="13"/>
      <c r="I56" s="13"/>
      <c r="J56" s="13"/>
      <c r="K56" s="13"/>
      <c r="L56" s="13"/>
      <c r="M56" s="155"/>
      <c r="N56" s="155"/>
      <c r="O56" s="155"/>
      <c r="P56" s="155"/>
      <c r="Q56" s="155"/>
      <c r="R56" s="155"/>
      <c r="S56" s="155"/>
      <c r="T56" s="155"/>
      <c r="U56" s="82"/>
      <c r="V56" s="82"/>
      <c r="W56" s="82"/>
      <c r="X56" s="82"/>
      <c r="Y56" s="82"/>
    </row>
    <row r="57" spans="1:25" x14ac:dyDescent="0.25">
      <c r="A57" s="82"/>
      <c r="C57" s="44"/>
      <c r="D57" s="13"/>
      <c r="E57" s="13"/>
      <c r="F57" s="13"/>
      <c r="G57" s="13"/>
      <c r="H57" s="13"/>
      <c r="I57" s="13"/>
      <c r="J57" s="13"/>
      <c r="K57" s="13"/>
      <c r="L57" s="13"/>
      <c r="M57" s="155"/>
      <c r="N57" s="155"/>
      <c r="O57" s="155"/>
      <c r="P57" s="155"/>
      <c r="Q57" s="155"/>
      <c r="R57" s="155"/>
      <c r="S57" s="155"/>
      <c r="T57" s="155"/>
      <c r="U57" s="82"/>
      <c r="V57" s="82"/>
      <c r="W57" s="82"/>
      <c r="X57" s="82"/>
      <c r="Y57" s="82"/>
    </row>
    <row r="58" spans="1:25" x14ac:dyDescent="0.25">
      <c r="A58" s="82"/>
      <c r="C58" s="44"/>
      <c r="D58" s="13"/>
      <c r="E58" s="13"/>
      <c r="F58" s="13"/>
      <c r="G58" s="13"/>
      <c r="H58" s="13"/>
      <c r="I58" s="13"/>
      <c r="J58" s="13"/>
      <c r="K58" s="13"/>
      <c r="L58" s="13"/>
      <c r="M58" s="155"/>
      <c r="N58" s="155"/>
      <c r="O58" s="155"/>
      <c r="P58" s="155"/>
      <c r="Q58" s="155"/>
      <c r="R58" s="155"/>
      <c r="S58" s="155"/>
      <c r="T58" s="155"/>
      <c r="U58" s="82"/>
      <c r="V58" s="82"/>
      <c r="W58" s="82"/>
      <c r="X58" s="82"/>
      <c r="Y58" s="82"/>
    </row>
    <row r="59" spans="1:25" x14ac:dyDescent="0.25">
      <c r="A59" s="82"/>
      <c r="C59" s="44"/>
      <c r="D59" s="13"/>
      <c r="E59" s="13"/>
      <c r="F59" s="13"/>
      <c r="G59" s="13"/>
      <c r="H59" s="13"/>
      <c r="I59" s="13"/>
      <c r="J59" s="13"/>
      <c r="K59" s="13"/>
      <c r="L59" s="13"/>
      <c r="M59" s="155"/>
      <c r="N59" s="155"/>
      <c r="O59" s="155"/>
      <c r="P59" s="155"/>
      <c r="Q59" s="155"/>
      <c r="R59" s="155"/>
      <c r="S59" s="155"/>
      <c r="T59" s="155"/>
      <c r="U59" s="82"/>
      <c r="V59" s="82"/>
      <c r="W59" s="82"/>
      <c r="X59" s="82"/>
      <c r="Y59" s="82"/>
    </row>
    <row r="60" spans="1:25" x14ac:dyDescent="0.25">
      <c r="A60" s="82"/>
      <c r="B60" s="82"/>
      <c r="C60" s="82"/>
      <c r="D60" s="82"/>
      <c r="E60" s="82"/>
      <c r="F60" s="82"/>
      <c r="G60" s="82"/>
      <c r="H60" s="82"/>
      <c r="I60" s="82"/>
      <c r="J60" s="82"/>
      <c r="K60" s="82"/>
      <c r="L60" s="82"/>
      <c r="M60" s="155"/>
      <c r="N60" s="155"/>
      <c r="O60" s="155"/>
      <c r="P60" s="155"/>
      <c r="Q60" s="155"/>
      <c r="R60" s="155"/>
      <c r="S60" s="155"/>
      <c r="T60" s="155"/>
      <c r="U60" s="82"/>
      <c r="V60" s="82"/>
      <c r="W60" s="82"/>
      <c r="X60" s="82"/>
      <c r="Y60" s="82"/>
    </row>
    <row r="61" spans="1:25" x14ac:dyDescent="0.25">
      <c r="A61" s="82"/>
      <c r="B61" s="82"/>
      <c r="C61" s="82"/>
      <c r="D61" s="82"/>
      <c r="E61" s="82"/>
      <c r="F61" s="82"/>
      <c r="G61" s="82"/>
      <c r="H61" s="82"/>
      <c r="I61" s="82"/>
      <c r="J61" s="82"/>
      <c r="K61" s="82"/>
      <c r="L61" s="82"/>
      <c r="M61" s="155"/>
      <c r="N61" s="155"/>
      <c r="O61" s="155"/>
      <c r="P61" s="155"/>
      <c r="Q61" s="155"/>
      <c r="R61" s="155"/>
      <c r="S61" s="155"/>
      <c r="T61" s="155"/>
      <c r="U61" s="82"/>
      <c r="V61" s="82"/>
      <c r="W61" s="82"/>
      <c r="X61" s="82"/>
      <c r="Y61" s="82"/>
    </row>
    <row r="62" spans="1:25" x14ac:dyDescent="0.25">
      <c r="A62" s="82"/>
      <c r="B62" s="82"/>
      <c r="C62" s="82"/>
      <c r="D62" s="82"/>
      <c r="E62" s="82"/>
      <c r="F62" s="82"/>
      <c r="G62" s="82"/>
      <c r="H62" s="82"/>
      <c r="I62" s="82"/>
      <c r="J62" s="82"/>
      <c r="K62" s="82"/>
      <c r="L62" s="82"/>
      <c r="M62" s="155"/>
      <c r="N62" s="155"/>
      <c r="O62" s="155"/>
      <c r="P62" s="155"/>
      <c r="Q62" s="155"/>
      <c r="R62" s="155"/>
      <c r="S62" s="155"/>
      <c r="T62" s="155"/>
      <c r="U62" s="82"/>
      <c r="V62" s="82"/>
      <c r="W62" s="82"/>
      <c r="X62" s="82"/>
      <c r="Y62" s="82"/>
    </row>
    <row r="63" spans="1:25" x14ac:dyDescent="0.25">
      <c r="A63" s="82"/>
      <c r="B63" s="82"/>
      <c r="C63" s="82"/>
      <c r="D63" s="82"/>
      <c r="E63" s="82"/>
      <c r="F63" s="82"/>
      <c r="G63" s="82"/>
      <c r="H63" s="82"/>
      <c r="I63" s="82"/>
      <c r="J63" s="82"/>
      <c r="K63" s="82"/>
      <c r="L63" s="82"/>
      <c r="M63" s="155"/>
      <c r="N63" s="155"/>
      <c r="O63" s="155"/>
      <c r="P63" s="155"/>
      <c r="Q63" s="155"/>
      <c r="R63" s="155"/>
      <c r="S63" s="155"/>
      <c r="T63" s="155"/>
      <c r="U63" s="82"/>
      <c r="V63" s="82"/>
      <c r="W63" s="82"/>
      <c r="X63" s="82"/>
      <c r="Y63" s="82"/>
    </row>
    <row r="64" spans="1:25" x14ac:dyDescent="0.25">
      <c r="A64" s="82"/>
      <c r="B64" s="82"/>
      <c r="C64" s="82"/>
      <c r="D64" s="82"/>
      <c r="E64" s="82"/>
      <c r="F64" s="82"/>
      <c r="G64" s="82"/>
      <c r="H64" s="82"/>
      <c r="I64" s="82"/>
      <c r="J64" s="82"/>
      <c r="K64" s="82"/>
      <c r="L64" s="82"/>
      <c r="M64" s="155"/>
      <c r="N64" s="155"/>
      <c r="O64" s="155"/>
      <c r="P64" s="155"/>
      <c r="Q64" s="155"/>
      <c r="R64" s="155"/>
      <c r="S64" s="155"/>
      <c r="T64" s="155"/>
      <c r="U64" s="82"/>
      <c r="V64" s="82"/>
      <c r="W64" s="82"/>
      <c r="X64" s="82"/>
      <c r="Y64" s="82"/>
    </row>
    <row r="65" spans="1:25" x14ac:dyDescent="0.25">
      <c r="A65" s="82"/>
      <c r="B65" s="82"/>
      <c r="C65" s="82"/>
      <c r="D65" s="82"/>
      <c r="E65" s="82"/>
      <c r="F65" s="82"/>
      <c r="G65" s="82"/>
      <c r="H65" s="82"/>
      <c r="I65" s="82"/>
      <c r="J65" s="82"/>
      <c r="K65" s="82"/>
      <c r="L65" s="82"/>
      <c r="M65" s="82"/>
      <c r="N65" s="82"/>
      <c r="O65" s="82"/>
      <c r="P65" s="82"/>
      <c r="Q65" s="82"/>
      <c r="R65" s="82"/>
      <c r="S65" s="82"/>
      <c r="T65" s="82"/>
      <c r="U65" s="82"/>
      <c r="V65" s="82"/>
      <c r="W65" s="82"/>
      <c r="X65" s="82"/>
      <c r="Y65" s="82"/>
    </row>
    <row r="66" spans="1:25" x14ac:dyDescent="0.25">
      <c r="A66" s="82"/>
      <c r="B66" s="82"/>
      <c r="C66" s="82"/>
      <c r="D66" s="82"/>
      <c r="E66" s="82"/>
      <c r="F66" s="82"/>
      <c r="G66" s="82"/>
      <c r="H66" s="82"/>
      <c r="I66" s="82"/>
      <c r="J66" s="82"/>
      <c r="K66" s="82"/>
      <c r="L66" s="82"/>
      <c r="M66" s="82"/>
      <c r="N66" s="82"/>
      <c r="O66" s="82"/>
      <c r="P66" s="82"/>
      <c r="Q66" s="82"/>
      <c r="R66" s="82"/>
      <c r="S66" s="82"/>
      <c r="T66" s="82"/>
      <c r="U66" s="82"/>
      <c r="V66" s="82"/>
      <c r="W66" s="82"/>
      <c r="X66" s="82"/>
      <c r="Y66" s="82"/>
    </row>
    <row r="67" spans="1:25" x14ac:dyDescent="0.25">
      <c r="A67" s="82"/>
      <c r="B67" s="82"/>
      <c r="C67" s="82"/>
      <c r="D67" s="82"/>
      <c r="E67" s="82"/>
      <c r="F67" s="82"/>
      <c r="G67" s="82"/>
      <c r="H67" s="82"/>
      <c r="I67" s="82"/>
      <c r="J67" s="82"/>
      <c r="K67" s="82"/>
      <c r="L67" s="82"/>
      <c r="M67" s="82"/>
      <c r="N67" s="82"/>
      <c r="O67" s="82"/>
      <c r="P67" s="82"/>
      <c r="Q67" s="82"/>
      <c r="R67" s="82"/>
      <c r="S67" s="82"/>
      <c r="T67" s="82"/>
      <c r="U67" s="82"/>
      <c r="V67" s="82"/>
      <c r="W67" s="82"/>
      <c r="X67" s="82"/>
      <c r="Y67" s="82"/>
    </row>
    <row r="68" spans="1:25" x14ac:dyDescent="0.25">
      <c r="A68" s="82"/>
      <c r="B68" s="82"/>
      <c r="C68" s="82"/>
      <c r="D68" s="82"/>
      <c r="E68" s="82"/>
      <c r="F68" s="82"/>
      <c r="G68" s="82"/>
      <c r="H68" s="82"/>
      <c r="I68" s="82"/>
      <c r="J68" s="82"/>
      <c r="K68" s="82"/>
      <c r="L68" s="82"/>
      <c r="M68" s="82"/>
      <c r="N68" s="82"/>
      <c r="O68" s="82"/>
      <c r="P68" s="82"/>
      <c r="Q68" s="82"/>
      <c r="R68" s="82"/>
      <c r="S68" s="82"/>
      <c r="T68" s="82"/>
      <c r="U68" s="82"/>
      <c r="V68" s="82"/>
      <c r="W68" s="82"/>
      <c r="X68" s="82"/>
      <c r="Y68" s="82"/>
    </row>
    <row r="69" spans="1:25" x14ac:dyDescent="0.25">
      <c r="A69" s="82"/>
      <c r="B69" s="82"/>
      <c r="C69" s="82"/>
      <c r="D69" s="82"/>
      <c r="E69" s="82"/>
      <c r="F69" s="82"/>
      <c r="G69" s="82"/>
      <c r="H69" s="82"/>
      <c r="I69" s="82"/>
      <c r="J69" s="82"/>
      <c r="K69" s="82"/>
      <c r="L69" s="82"/>
      <c r="M69" s="82"/>
      <c r="N69" s="82"/>
      <c r="O69" s="82"/>
      <c r="P69" s="82"/>
      <c r="Q69" s="82"/>
      <c r="R69" s="82"/>
      <c r="S69" s="82"/>
      <c r="T69" s="82"/>
      <c r="U69" s="82"/>
      <c r="V69" s="82"/>
      <c r="W69" s="82"/>
      <c r="X69" s="82"/>
      <c r="Y69" s="82"/>
    </row>
    <row r="70" spans="1:25" x14ac:dyDescent="0.25">
      <c r="A70" s="82"/>
      <c r="B70" s="82"/>
      <c r="C70" s="82"/>
      <c r="D70" s="82"/>
      <c r="E70" s="82"/>
      <c r="F70" s="82"/>
      <c r="G70" s="82"/>
      <c r="H70" s="82"/>
      <c r="I70" s="82"/>
      <c r="J70" s="82"/>
      <c r="K70" s="82"/>
      <c r="L70" s="82"/>
      <c r="M70" s="82"/>
      <c r="N70" s="82"/>
      <c r="O70" s="82"/>
      <c r="P70" s="82"/>
      <c r="Q70" s="82"/>
      <c r="R70" s="82"/>
      <c r="S70" s="82"/>
      <c r="T70" s="82"/>
      <c r="U70" s="82"/>
      <c r="V70" s="82"/>
      <c r="W70" s="82"/>
      <c r="X70" s="82"/>
      <c r="Y70" s="82"/>
    </row>
    <row r="71" spans="1:25" x14ac:dyDescent="0.25">
      <c r="A71" s="82"/>
      <c r="B71" s="82"/>
      <c r="C71" s="82"/>
      <c r="D71" s="82"/>
      <c r="E71" s="82"/>
      <c r="F71" s="82"/>
      <c r="G71" s="82"/>
      <c r="H71" s="82"/>
      <c r="I71" s="82"/>
      <c r="J71" s="82"/>
      <c r="K71" s="82"/>
      <c r="L71" s="82"/>
      <c r="M71" s="82"/>
      <c r="N71" s="82"/>
      <c r="O71" s="82"/>
      <c r="P71" s="82"/>
      <c r="Q71" s="82"/>
      <c r="R71" s="82"/>
      <c r="S71" s="82"/>
      <c r="T71" s="82"/>
      <c r="U71" s="82"/>
      <c r="V71" s="82"/>
      <c r="W71" s="82"/>
      <c r="X71" s="82"/>
      <c r="Y71" s="82"/>
    </row>
    <row r="72" spans="1:25" x14ac:dyDescent="0.25">
      <c r="A72" s="82"/>
      <c r="B72" s="82"/>
      <c r="C72" s="82"/>
      <c r="D72" s="82"/>
      <c r="E72" s="82"/>
      <c r="F72" s="82"/>
      <c r="G72" s="82"/>
      <c r="H72" s="82"/>
      <c r="I72" s="82"/>
      <c r="J72" s="82"/>
      <c r="K72" s="82"/>
      <c r="L72" s="82"/>
      <c r="M72" s="82"/>
      <c r="N72" s="82"/>
      <c r="O72" s="82"/>
      <c r="P72" s="82"/>
      <c r="Q72" s="82"/>
      <c r="R72" s="82"/>
      <c r="S72" s="82"/>
      <c r="T72" s="82"/>
      <c r="U72" s="82"/>
      <c r="V72" s="82"/>
      <c r="W72" s="82"/>
      <c r="X72" s="82"/>
      <c r="Y72" s="82"/>
    </row>
  </sheetData>
  <mergeCells count="17">
    <mergeCell ref="B5:B8"/>
    <mergeCell ref="C5:C8"/>
    <mergeCell ref="D5:D8"/>
    <mergeCell ref="H5:H8"/>
    <mergeCell ref="B9:I9"/>
    <mergeCell ref="C18:D19"/>
    <mergeCell ref="H18:J20"/>
    <mergeCell ref="N22:Q22"/>
    <mergeCell ref="K5:K8"/>
    <mergeCell ref="C2:I3"/>
    <mergeCell ref="C11:K11"/>
    <mergeCell ref="M11:S11"/>
    <mergeCell ref="C12:F12"/>
    <mergeCell ref="H13:I13"/>
    <mergeCell ref="N13:R14"/>
    <mergeCell ref="S13:S21"/>
    <mergeCell ref="F14:F16"/>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2:R22"/>
  <sheetViews>
    <sheetView topLeftCell="C1" zoomScale="85" zoomScaleNormal="85" workbookViewId="0">
      <selection activeCell="H16" sqref="H16"/>
    </sheetView>
  </sheetViews>
  <sheetFormatPr baseColWidth="10" defaultColWidth="11.42578125" defaultRowHeight="15" x14ac:dyDescent="0.25"/>
  <cols>
    <col min="1" max="1" width="11.42578125" style="5"/>
    <col min="2" max="2" width="17.140625" style="5" customWidth="1"/>
    <col min="3" max="3" width="87.5703125" style="5" customWidth="1"/>
    <col min="4" max="4" width="20" style="5" customWidth="1"/>
    <col min="5" max="5" width="13.42578125" style="5" customWidth="1"/>
    <col min="6" max="6" width="21.140625" style="5" customWidth="1"/>
    <col min="7" max="7" width="26" style="5" customWidth="1"/>
    <col min="8" max="8" width="46.85546875" style="5" customWidth="1"/>
    <col min="9" max="9" width="19.85546875" style="5" customWidth="1"/>
    <col min="10" max="10" width="18" style="5" customWidth="1"/>
    <col min="11" max="16384" width="11.42578125" style="5"/>
  </cols>
  <sheetData>
    <row r="2" spans="2:18" ht="20.25" x14ac:dyDescent="0.25">
      <c r="C2" s="68" t="s">
        <v>111</v>
      </c>
    </row>
    <row r="3" spans="2:18" ht="26.25" customHeight="1" x14ac:dyDescent="0.25"/>
    <row r="4" spans="2:18" s="1" customFormat="1" ht="15" customHeight="1" x14ac:dyDescent="0.2">
      <c r="B4" s="295" t="s">
        <v>0</v>
      </c>
      <c r="C4" s="297" t="s">
        <v>1</v>
      </c>
      <c r="D4" s="299" t="s">
        <v>2</v>
      </c>
      <c r="E4" s="301" t="s">
        <v>3</v>
      </c>
      <c r="F4" s="301" t="s">
        <v>4</v>
      </c>
      <c r="G4" s="292" t="s">
        <v>30</v>
      </c>
    </row>
    <row r="5" spans="2:18" s="1" customFormat="1" ht="15" customHeight="1" x14ac:dyDescent="0.2">
      <c r="B5" s="296"/>
      <c r="C5" s="298"/>
      <c r="D5" s="300"/>
      <c r="E5" s="302"/>
      <c r="F5" s="302"/>
      <c r="G5" s="293"/>
    </row>
    <row r="6" spans="2:18" s="1" customFormat="1" ht="45" x14ac:dyDescent="0.2">
      <c r="B6" s="29" t="s">
        <v>34</v>
      </c>
      <c r="C6" s="8" t="s">
        <v>46</v>
      </c>
      <c r="D6" s="75">
        <f>+'2.1'!I10/11.5</f>
        <v>17600850.749430001</v>
      </c>
      <c r="E6" s="25" t="s">
        <v>6</v>
      </c>
      <c r="F6" s="8">
        <v>11.5</v>
      </c>
      <c r="G6" s="30">
        <f>+D6*F6</f>
        <v>202409783.61844501</v>
      </c>
      <c r="H6" s="253" t="s">
        <v>183</v>
      </c>
      <c r="I6" s="166"/>
      <c r="J6" s="28"/>
    </row>
    <row r="7" spans="2:18" s="1" customFormat="1" ht="45" x14ac:dyDescent="0.2">
      <c r="B7" s="29" t="s">
        <v>35</v>
      </c>
      <c r="C7" s="8" t="s">
        <v>89</v>
      </c>
      <c r="D7" s="75">
        <f>+'2.2'!L10</f>
        <v>2821431.8645120417</v>
      </c>
      <c r="E7" s="23" t="s">
        <v>8</v>
      </c>
      <c r="F7" s="8">
        <v>30</v>
      </c>
      <c r="G7" s="30">
        <f>D7*F7</f>
        <v>84642955.935361251</v>
      </c>
      <c r="H7" s="253"/>
      <c r="I7" s="2"/>
      <c r="J7" s="28"/>
      <c r="K7" s="2"/>
      <c r="L7" s="2"/>
      <c r="M7" s="2"/>
      <c r="N7" s="2"/>
      <c r="O7" s="2"/>
    </row>
    <row r="8" spans="2:18" s="1" customFormat="1" ht="15.75" x14ac:dyDescent="0.2">
      <c r="B8" s="29" t="s">
        <v>36</v>
      </c>
      <c r="C8" s="8" t="s">
        <v>13</v>
      </c>
      <c r="D8" s="75">
        <f>+'2.3'!K11</f>
        <v>27853805.360059995</v>
      </c>
      <c r="E8" s="23" t="s">
        <v>8</v>
      </c>
      <c r="F8" s="8">
        <v>1</v>
      </c>
      <c r="G8" s="30">
        <f>D8*F8</f>
        <v>27853805.360059995</v>
      </c>
      <c r="H8" s="253"/>
      <c r="I8" s="2"/>
      <c r="J8" s="28"/>
      <c r="K8" s="2"/>
      <c r="L8" s="2"/>
      <c r="M8" s="2"/>
      <c r="N8" s="2"/>
      <c r="O8" s="2"/>
    </row>
    <row r="9" spans="2:18" s="1" customFormat="1" ht="45" x14ac:dyDescent="0.2">
      <c r="B9" s="29" t="s">
        <v>37</v>
      </c>
      <c r="C9" s="8" t="s">
        <v>31</v>
      </c>
      <c r="D9" s="75">
        <f>'2.4'!H6</f>
        <v>12000000</v>
      </c>
      <c r="E9" s="23" t="s">
        <v>80</v>
      </c>
      <c r="F9" s="8">
        <v>6</v>
      </c>
      <c r="G9" s="30">
        <f>D9*F9</f>
        <v>72000000</v>
      </c>
      <c r="H9" s="253"/>
      <c r="I9" s="2"/>
      <c r="J9" s="28"/>
      <c r="K9" s="2"/>
      <c r="L9" s="2"/>
      <c r="M9" s="2"/>
      <c r="N9" s="2"/>
      <c r="O9" s="2"/>
    </row>
    <row r="10" spans="2:18" s="1" customFormat="1" ht="55.5" customHeight="1" x14ac:dyDescent="0.2">
      <c r="B10" s="29" t="s">
        <v>38</v>
      </c>
      <c r="C10" s="8" t="s">
        <v>43</v>
      </c>
      <c r="D10" s="75">
        <f>+'2.5'!I9</f>
        <v>2821431.8645120417</v>
      </c>
      <c r="E10" s="23" t="s">
        <v>41</v>
      </c>
      <c r="F10" s="8">
        <v>6</v>
      </c>
      <c r="G10" s="30">
        <f t="shared" ref="G10" si="0">D10*F10</f>
        <v>16928591.187072251</v>
      </c>
      <c r="I10" s="2"/>
      <c r="J10" s="28"/>
      <c r="K10" s="2"/>
      <c r="L10" s="2"/>
      <c r="M10" s="2"/>
      <c r="N10" s="2"/>
      <c r="O10" s="2"/>
    </row>
    <row r="11" spans="2:18" s="1" customFormat="1" ht="75" x14ac:dyDescent="0.2">
      <c r="B11" s="29" t="s">
        <v>39</v>
      </c>
      <c r="C11" s="8" t="s">
        <v>32</v>
      </c>
      <c r="D11" s="75">
        <f>+'2.6'!J10</f>
        <v>3227986.9990240834</v>
      </c>
      <c r="E11" s="23" t="s">
        <v>14</v>
      </c>
      <c r="F11" s="8">
        <v>6</v>
      </c>
      <c r="G11" s="86">
        <f>D11*F11</f>
        <v>19367921.994144499</v>
      </c>
      <c r="I11" s="2"/>
      <c r="J11" s="28"/>
      <c r="K11" s="2"/>
      <c r="L11" s="2"/>
      <c r="M11" s="2"/>
      <c r="N11" s="2"/>
      <c r="O11" s="2"/>
    </row>
    <row r="12" spans="2:18" ht="15.75" x14ac:dyDescent="0.25">
      <c r="B12" s="3"/>
      <c r="C12" s="294" t="s">
        <v>110</v>
      </c>
      <c r="D12" s="294"/>
      <c r="E12" s="294"/>
      <c r="F12" s="294"/>
      <c r="G12" s="4">
        <f>SUM(G6:G11)</f>
        <v>423203058.095083</v>
      </c>
      <c r="K12" s="2"/>
      <c r="L12" s="2"/>
      <c r="M12" s="2"/>
      <c r="N12" s="2"/>
      <c r="O12" s="2"/>
      <c r="P12" s="1"/>
      <c r="Q12" s="1"/>
      <c r="R12" s="1"/>
    </row>
    <row r="13" spans="2:18" ht="15.75" x14ac:dyDescent="0.25">
      <c r="K13" s="2"/>
      <c r="L13" s="2"/>
      <c r="M13" s="2"/>
      <c r="N13" s="2"/>
      <c r="O13" s="2"/>
      <c r="P13" s="1"/>
      <c r="Q13" s="1"/>
      <c r="R13" s="1"/>
    </row>
    <row r="14" spans="2:18" ht="15.75" x14ac:dyDescent="0.25">
      <c r="K14" s="2"/>
      <c r="L14" s="2"/>
      <c r="M14" s="2"/>
      <c r="N14" s="2"/>
      <c r="O14" s="2"/>
      <c r="P14" s="1"/>
      <c r="Q14" s="1"/>
      <c r="R14" s="1"/>
    </row>
    <row r="15" spans="2:18" ht="15.75" x14ac:dyDescent="0.25">
      <c r="K15" s="2"/>
      <c r="L15" s="2"/>
      <c r="M15" s="2"/>
      <c r="N15" s="2"/>
      <c r="O15" s="2"/>
      <c r="P15" s="1"/>
      <c r="Q15" s="1"/>
      <c r="R15" s="1"/>
    </row>
    <row r="16" spans="2:18" ht="15.75" x14ac:dyDescent="0.25">
      <c r="K16" s="2"/>
      <c r="L16" s="2"/>
      <c r="M16" s="2"/>
      <c r="N16" s="2"/>
      <c r="O16" s="2"/>
      <c r="P16" s="1"/>
      <c r="Q16" s="1"/>
      <c r="R16" s="1"/>
    </row>
    <row r="17" spans="11:18" ht="15.75" x14ac:dyDescent="0.25">
      <c r="K17" s="2"/>
      <c r="L17" s="2"/>
      <c r="M17" s="2"/>
      <c r="N17" s="2"/>
      <c r="O17" s="2"/>
      <c r="P17" s="1"/>
      <c r="Q17" s="1"/>
      <c r="R17" s="1"/>
    </row>
    <row r="18" spans="11:18" ht="15.75" x14ac:dyDescent="0.25">
      <c r="K18" s="2"/>
      <c r="L18" s="2"/>
      <c r="M18" s="2"/>
      <c r="N18" s="2"/>
      <c r="O18" s="2"/>
      <c r="P18" s="1"/>
      <c r="Q18" s="1"/>
      <c r="R18" s="1"/>
    </row>
    <row r="19" spans="11:18" ht="15.75" x14ac:dyDescent="0.25">
      <c r="K19" s="2"/>
      <c r="L19" s="2"/>
      <c r="M19" s="2"/>
      <c r="N19" s="2"/>
      <c r="O19" s="2"/>
      <c r="P19" s="1"/>
      <c r="Q19" s="1"/>
      <c r="R19" s="1"/>
    </row>
    <row r="20" spans="11:18" ht="15.75" x14ac:dyDescent="0.25">
      <c r="K20" s="2"/>
      <c r="L20" s="2"/>
      <c r="M20" s="2"/>
      <c r="N20" s="2"/>
      <c r="O20" s="2"/>
      <c r="P20" s="1"/>
      <c r="Q20" s="1"/>
      <c r="R20" s="1"/>
    </row>
    <row r="21" spans="11:18" ht="15.75" x14ac:dyDescent="0.25">
      <c r="K21" s="2"/>
      <c r="L21" s="2"/>
      <c r="M21" s="2"/>
      <c r="N21" s="2"/>
      <c r="O21" s="2"/>
      <c r="P21" s="1"/>
      <c r="Q21" s="1"/>
      <c r="R21" s="1"/>
    </row>
    <row r="22" spans="11:18" ht="15.75" x14ac:dyDescent="0.25">
      <c r="K22" s="2"/>
      <c r="L22" s="2"/>
      <c r="M22" s="2"/>
      <c r="N22" s="2"/>
      <c r="O22" s="2"/>
      <c r="P22" s="1"/>
      <c r="Q22" s="1"/>
      <c r="R22" s="1"/>
    </row>
  </sheetData>
  <mergeCells count="8">
    <mergeCell ref="H6:H9"/>
    <mergeCell ref="G4:G5"/>
    <mergeCell ref="C12:F12"/>
    <mergeCell ref="B4:B5"/>
    <mergeCell ref="C4:C5"/>
    <mergeCell ref="D4:D5"/>
    <mergeCell ref="E4:E5"/>
    <mergeCell ref="F4:F5"/>
  </mergeCells>
  <phoneticPr fontId="2"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B2:K15"/>
  <sheetViews>
    <sheetView zoomScale="61" zoomScaleNormal="55" workbookViewId="0">
      <selection activeCell="G10" sqref="G10"/>
    </sheetView>
  </sheetViews>
  <sheetFormatPr baseColWidth="10" defaultColWidth="11.42578125" defaultRowHeight="14.25" x14ac:dyDescent="0.2"/>
  <cols>
    <col min="1" max="1" width="11.42578125" style="99"/>
    <col min="2" max="2" width="7.5703125" style="99" customWidth="1"/>
    <col min="3" max="3" width="27.140625" style="99" customWidth="1"/>
    <col min="4" max="4" width="109.5703125" style="99" customWidth="1"/>
    <col min="5" max="5" width="21.140625" style="99" customWidth="1"/>
    <col min="6" max="6" width="15.28515625" style="99" customWidth="1"/>
    <col min="7" max="7" width="19.5703125" style="99" customWidth="1"/>
    <col min="8" max="8" width="19.5703125" style="133" customWidth="1"/>
    <col min="9" max="10" width="21.5703125" style="99" customWidth="1"/>
    <col min="11" max="11" width="47.5703125" style="99" customWidth="1"/>
    <col min="12" max="16384" width="11.42578125" style="99"/>
  </cols>
  <sheetData>
    <row r="2" spans="2:11" ht="17.25" customHeight="1" x14ac:dyDescent="0.2">
      <c r="C2" s="219" t="s">
        <v>97</v>
      </c>
      <c r="D2" s="219"/>
      <c r="E2" s="219"/>
      <c r="F2" s="219"/>
      <c r="G2" s="219"/>
      <c r="H2" s="219"/>
      <c r="I2" s="219"/>
      <c r="J2" s="38"/>
    </row>
    <row r="3" spans="2:11" ht="17.25" customHeight="1" x14ac:dyDescent="0.2">
      <c r="C3" s="219"/>
      <c r="D3" s="219"/>
      <c r="E3" s="219"/>
      <c r="F3" s="219"/>
      <c r="G3" s="219"/>
      <c r="H3" s="219"/>
      <c r="I3" s="219"/>
      <c r="J3" s="38"/>
    </row>
    <row r="4" spans="2:11" ht="15" thickBot="1" x14ac:dyDescent="0.25"/>
    <row r="5" spans="2:11" ht="107.45" customHeight="1" x14ac:dyDescent="0.2">
      <c r="B5" s="58" t="s">
        <v>16</v>
      </c>
      <c r="C5" s="59" t="s">
        <v>29</v>
      </c>
      <c r="D5" s="59" t="s">
        <v>17</v>
      </c>
      <c r="E5" s="59" t="s">
        <v>18</v>
      </c>
      <c r="F5" s="59" t="s">
        <v>19</v>
      </c>
      <c r="G5" s="59" t="s">
        <v>148</v>
      </c>
      <c r="H5" s="125" t="s">
        <v>144</v>
      </c>
      <c r="I5" s="59" t="s">
        <v>70</v>
      </c>
      <c r="J5" s="59" t="s">
        <v>22</v>
      </c>
      <c r="K5" s="60" t="s">
        <v>42</v>
      </c>
    </row>
    <row r="6" spans="2:11" ht="367.5" customHeight="1" x14ac:dyDescent="0.2">
      <c r="B6" s="213" t="s">
        <v>5</v>
      </c>
      <c r="C6" s="290" t="s">
        <v>52</v>
      </c>
      <c r="D6" s="107" t="s">
        <v>112</v>
      </c>
      <c r="E6" s="23" t="s">
        <v>6</v>
      </c>
      <c r="F6" s="8">
        <v>11.5</v>
      </c>
      <c r="G6" s="18">
        <f>8005274*1.0603</f>
        <v>8487992.0221999995</v>
      </c>
      <c r="H6" s="124">
        <v>0.5</v>
      </c>
      <c r="I6" s="18">
        <f>+F6*G6*H6</f>
        <v>48805954.12765</v>
      </c>
      <c r="J6" s="287">
        <f>+I6+I7+I8+I9</f>
        <v>202409783.61844501</v>
      </c>
      <c r="K6" s="37" t="s">
        <v>147</v>
      </c>
    </row>
    <row r="7" spans="2:11" ht="171" x14ac:dyDescent="0.2">
      <c r="B7" s="214"/>
      <c r="C7" s="290"/>
      <c r="D7" s="129" t="s">
        <v>145</v>
      </c>
      <c r="E7" s="23" t="s">
        <v>6</v>
      </c>
      <c r="F7" s="8">
        <v>11.5</v>
      </c>
      <c r="G7" s="18">
        <f>2779715*1.0603</f>
        <v>2947331.8144999999</v>
      </c>
      <c r="H7" s="124">
        <v>0.5</v>
      </c>
      <c r="I7" s="18">
        <f t="shared" ref="I7:I9" si="0">+F7*G7*H7</f>
        <v>16947157.933375001</v>
      </c>
      <c r="J7" s="287"/>
      <c r="K7" s="37" t="s">
        <v>147</v>
      </c>
    </row>
    <row r="8" spans="2:11" ht="228" x14ac:dyDescent="0.2">
      <c r="B8" s="214"/>
      <c r="C8" s="290"/>
      <c r="D8" s="129" t="s">
        <v>184</v>
      </c>
      <c r="E8" s="35" t="s">
        <v>23</v>
      </c>
      <c r="F8" s="8">
        <v>11.5</v>
      </c>
      <c r="G8" s="11">
        <f>8005274*1.0603</f>
        <v>8487992.0221999995</v>
      </c>
      <c r="H8" s="126">
        <v>1</v>
      </c>
      <c r="I8" s="18">
        <f t="shared" si="0"/>
        <v>97611908.2553</v>
      </c>
      <c r="J8" s="287"/>
      <c r="K8" s="37" t="s">
        <v>147</v>
      </c>
    </row>
    <row r="9" spans="2:11" ht="257.25" thickBot="1" x14ac:dyDescent="0.25">
      <c r="B9" s="304"/>
      <c r="C9" s="290"/>
      <c r="D9" s="130" t="s">
        <v>146</v>
      </c>
      <c r="E9" s="35" t="s">
        <v>23</v>
      </c>
      <c r="F9" s="8">
        <v>11.5</v>
      </c>
      <c r="G9" s="161">
        <f>8005274*1.0603</f>
        <v>8487992.0221999995</v>
      </c>
      <c r="H9" s="127">
        <v>0.4</v>
      </c>
      <c r="I9" s="18">
        <f t="shared" si="0"/>
        <v>39044763.30212</v>
      </c>
      <c r="J9" s="287"/>
      <c r="K9" s="37" t="s">
        <v>147</v>
      </c>
    </row>
    <row r="10" spans="2:11" x14ac:dyDescent="0.2">
      <c r="B10" s="303" t="s">
        <v>94</v>
      </c>
      <c r="C10" s="303"/>
      <c r="D10" s="303"/>
      <c r="E10" s="303"/>
      <c r="F10" s="303"/>
      <c r="G10" s="100"/>
      <c r="H10" s="134"/>
      <c r="I10" s="100">
        <f>SUM(I6:I9)</f>
        <v>202409783.61844501</v>
      </c>
    </row>
    <row r="15" spans="2:11" ht="15" x14ac:dyDescent="0.25">
      <c r="D15" s="123"/>
    </row>
  </sheetData>
  <mergeCells count="5">
    <mergeCell ref="B10:F10"/>
    <mergeCell ref="C2:I3"/>
    <mergeCell ref="B6:B9"/>
    <mergeCell ref="C6:C9"/>
    <mergeCell ref="J6:J9"/>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2:Z72"/>
  <sheetViews>
    <sheetView zoomScale="60" zoomScaleNormal="60" workbookViewId="0">
      <selection activeCell="F26" sqref="F26"/>
    </sheetView>
  </sheetViews>
  <sheetFormatPr baseColWidth="10" defaultColWidth="11.42578125" defaultRowHeight="15" x14ac:dyDescent="0.25"/>
  <cols>
    <col min="1" max="1" width="7.5703125" style="14" customWidth="1"/>
    <col min="2" max="2" width="25" style="14" customWidth="1"/>
    <col min="3" max="3" width="108" style="14" customWidth="1"/>
    <col min="4" max="4" width="51.140625" style="14" customWidth="1"/>
    <col min="5" max="5" width="39.7109375" style="14" customWidth="1"/>
    <col min="6" max="6" width="61" style="14" customWidth="1"/>
    <col min="7" max="7" width="53" style="14" customWidth="1"/>
    <col min="8" max="9" width="15.28515625" style="14" customWidth="1"/>
    <col min="10" max="10" width="13.85546875" style="14" customWidth="1"/>
    <col min="11" max="11" width="19.42578125" style="14" customWidth="1"/>
    <col min="12" max="12" width="21.5703125" style="14" customWidth="1"/>
    <col min="13" max="13" width="23.5703125" style="14" customWidth="1"/>
    <col min="14" max="14" width="41" style="14" customWidth="1"/>
    <col min="15" max="16" width="11.42578125" style="14"/>
    <col min="17" max="17" width="37.7109375" style="14" customWidth="1"/>
    <col min="18" max="18" width="21.7109375" style="14" customWidth="1"/>
    <col min="19" max="19" width="23.28515625" style="14" customWidth="1"/>
    <col min="20" max="20" width="17.5703125" style="14" customWidth="1"/>
    <col min="21" max="22" width="19" style="14" customWidth="1"/>
    <col min="23" max="23" width="19.42578125" style="14" customWidth="1"/>
    <col min="24" max="16384" width="11.42578125" style="14"/>
  </cols>
  <sheetData>
    <row r="2" spans="1:26" x14ac:dyDescent="0.25">
      <c r="B2" s="219" t="s">
        <v>98</v>
      </c>
      <c r="C2" s="219"/>
      <c r="D2" s="219"/>
      <c r="E2" s="219"/>
      <c r="F2" s="219"/>
      <c r="G2" s="219"/>
      <c r="H2" s="219"/>
      <c r="I2" s="219"/>
      <c r="J2" s="219"/>
    </row>
    <row r="3" spans="1:26" x14ac:dyDescent="0.25">
      <c r="B3" s="219"/>
      <c r="C3" s="219"/>
      <c r="D3" s="219"/>
      <c r="E3" s="219"/>
      <c r="F3" s="219"/>
      <c r="G3" s="219"/>
      <c r="H3" s="219"/>
      <c r="I3" s="219"/>
      <c r="J3" s="219"/>
    </row>
    <row r="6" spans="1:26" ht="48.75" customHeight="1" x14ac:dyDescent="0.25">
      <c r="A6" s="31" t="s">
        <v>16</v>
      </c>
      <c r="B6" s="31" t="s">
        <v>1</v>
      </c>
      <c r="C6" s="254" t="s">
        <v>17</v>
      </c>
      <c r="D6" s="254"/>
      <c r="E6" s="39" t="s">
        <v>45</v>
      </c>
      <c r="F6" s="39" t="s">
        <v>75</v>
      </c>
      <c r="G6" s="31" t="s">
        <v>40</v>
      </c>
      <c r="H6" s="31" t="s">
        <v>18</v>
      </c>
      <c r="I6" s="31" t="s">
        <v>19</v>
      </c>
      <c r="J6" s="31" t="s">
        <v>71</v>
      </c>
      <c r="K6" s="31" t="s">
        <v>2</v>
      </c>
      <c r="L6" s="31" t="s">
        <v>66</v>
      </c>
      <c r="M6" s="41" t="s">
        <v>22</v>
      </c>
      <c r="N6" s="253" t="s">
        <v>183</v>
      </c>
    </row>
    <row r="7" spans="1:26" ht="123.6" customHeight="1" x14ac:dyDescent="0.25">
      <c r="A7" s="252" t="s">
        <v>35</v>
      </c>
      <c r="B7" s="253" t="s">
        <v>89</v>
      </c>
      <c r="C7" s="311" t="s">
        <v>216</v>
      </c>
      <c r="D7" s="312"/>
      <c r="E7" s="253" t="s">
        <v>48</v>
      </c>
      <c r="F7" s="253" t="s">
        <v>76</v>
      </c>
      <c r="G7" s="23" t="s">
        <v>160</v>
      </c>
      <c r="H7" s="23" t="s">
        <v>24</v>
      </c>
      <c r="I7" s="23">
        <v>25</v>
      </c>
      <c r="J7" s="240">
        <v>30</v>
      </c>
      <c r="K7" s="42">
        <f>+F21</f>
        <v>16192.904480481668</v>
      </c>
      <c r="L7" s="96">
        <f>K7*I7</f>
        <v>404822.61201204167</v>
      </c>
      <c r="M7" s="243">
        <f>+SUM(L7:L9)*J7</f>
        <v>84642955.935361251</v>
      </c>
      <c r="N7" s="253"/>
    </row>
    <row r="8" spans="1:26" ht="115.5" customHeight="1" x14ac:dyDescent="0.25">
      <c r="A8" s="252"/>
      <c r="B8" s="253"/>
      <c r="C8" s="313"/>
      <c r="D8" s="314"/>
      <c r="E8" s="253"/>
      <c r="F8" s="253"/>
      <c r="G8" s="23" t="s">
        <v>161</v>
      </c>
      <c r="H8" s="23" t="s">
        <v>25</v>
      </c>
      <c r="I8" s="23">
        <v>25</v>
      </c>
      <c r="J8" s="241"/>
      <c r="K8" s="42">
        <f>+J22</f>
        <v>27214.720100000002</v>
      </c>
      <c r="L8" s="96">
        <f>K8*I8</f>
        <v>680368.00250000006</v>
      </c>
      <c r="M8" s="244"/>
      <c r="N8" s="253"/>
    </row>
    <row r="9" spans="1:26" ht="153" customHeight="1" x14ac:dyDescent="0.25">
      <c r="A9" s="252"/>
      <c r="B9" s="253"/>
      <c r="C9" s="315"/>
      <c r="D9" s="316"/>
      <c r="E9" s="253"/>
      <c r="F9" s="253"/>
      <c r="G9" s="23" t="s">
        <v>205</v>
      </c>
      <c r="H9" s="23" t="s">
        <v>93</v>
      </c>
      <c r="I9" s="23">
        <v>1</v>
      </c>
      <c r="J9" s="242"/>
      <c r="K9" s="42">
        <f>+T27</f>
        <v>1736241.25</v>
      </c>
      <c r="L9" s="96">
        <f>K9*I9</f>
        <v>1736241.25</v>
      </c>
      <c r="M9" s="245"/>
      <c r="N9" s="253"/>
    </row>
    <row r="10" spans="1:26" ht="15.75" x14ac:dyDescent="0.25">
      <c r="A10" s="249" t="s">
        <v>12</v>
      </c>
      <c r="B10" s="250"/>
      <c r="C10" s="250"/>
      <c r="D10" s="250"/>
      <c r="E10" s="250"/>
      <c r="F10" s="250"/>
      <c r="G10" s="250"/>
      <c r="H10" s="250"/>
      <c r="I10" s="251"/>
      <c r="J10" s="63">
        <f>J7</f>
        <v>30</v>
      </c>
      <c r="K10" s="61"/>
      <c r="L10" s="43">
        <f>SUM(L7:L9)</f>
        <v>2821431.8645120417</v>
      </c>
      <c r="M10" s="43">
        <f>SUM(M7:M8)</f>
        <v>84642955.935361251</v>
      </c>
    </row>
    <row r="14" spans="1:26" ht="15.75" thickBot="1" x14ac:dyDescent="0.3"/>
    <row r="15" spans="1:26" ht="26.25" x14ac:dyDescent="0.25">
      <c r="B15" s="307" t="s">
        <v>187</v>
      </c>
      <c r="C15" s="308"/>
      <c r="D15" s="308"/>
      <c r="E15" s="308"/>
      <c r="F15" s="308"/>
      <c r="G15" s="308"/>
      <c r="H15" s="308"/>
      <c r="I15" s="308"/>
      <c r="J15" s="308"/>
      <c r="K15" s="308"/>
      <c r="L15" s="309"/>
      <c r="N15" s="307" t="s">
        <v>188</v>
      </c>
      <c r="O15" s="308"/>
      <c r="P15" s="308"/>
      <c r="Q15" s="308"/>
      <c r="R15" s="308"/>
      <c r="S15" s="308"/>
      <c r="T15" s="308"/>
      <c r="U15" s="308"/>
      <c r="V15" s="308"/>
      <c r="W15" s="308"/>
      <c r="X15" s="308"/>
      <c r="Y15" s="308"/>
      <c r="Z15" s="309"/>
    </row>
    <row r="16" spans="1:26" x14ac:dyDescent="0.25">
      <c r="L16" s="118"/>
      <c r="N16" s="117"/>
      <c r="Z16" s="118"/>
    </row>
    <row r="17" spans="2:26" ht="18" x14ac:dyDescent="0.25">
      <c r="B17" s="117"/>
      <c r="L17" s="118"/>
      <c r="N17" s="117"/>
      <c r="O17" s="144"/>
      <c r="P17" s="144"/>
      <c r="Q17" s="144"/>
      <c r="R17" s="144"/>
      <c r="S17" s="144"/>
      <c r="T17" s="144"/>
      <c r="U17" s="144"/>
      <c r="V17" s="144"/>
      <c r="W17" s="145"/>
      <c r="X17" s="142"/>
      <c r="Y17" s="142"/>
      <c r="Z17" s="118"/>
    </row>
    <row r="18" spans="2:26" ht="18" customHeight="1" x14ac:dyDescent="0.25">
      <c r="B18" s="117"/>
      <c r="L18" s="118"/>
      <c r="N18" s="117"/>
      <c r="O18" s="226" t="s">
        <v>115</v>
      </c>
      <c r="P18" s="227"/>
      <c r="Q18" s="227"/>
      <c r="R18" s="227"/>
      <c r="S18" s="227"/>
      <c r="T18" s="228"/>
      <c r="U18" s="305" t="s">
        <v>139</v>
      </c>
      <c r="V18" s="306"/>
      <c r="W18" s="145"/>
      <c r="X18" s="142"/>
      <c r="Y18" s="142"/>
      <c r="Z18" s="118"/>
    </row>
    <row r="19" spans="2:26" ht="15" customHeight="1" x14ac:dyDescent="0.25">
      <c r="B19" s="117"/>
      <c r="C19" s="310" t="s">
        <v>65</v>
      </c>
      <c r="D19" s="310"/>
      <c r="E19" s="310"/>
      <c r="F19" s="310"/>
      <c r="L19" s="118"/>
      <c r="N19" s="117"/>
      <c r="O19" s="229"/>
      <c r="P19" s="230"/>
      <c r="Q19" s="230"/>
      <c r="R19" s="230"/>
      <c r="S19" s="230"/>
      <c r="T19" s="231"/>
      <c r="U19" s="305"/>
      <c r="V19" s="306"/>
      <c r="W19" s="146"/>
      <c r="X19" s="142"/>
      <c r="Y19" s="142"/>
      <c r="Z19" s="118"/>
    </row>
    <row r="20" spans="2:26" ht="45" x14ac:dyDescent="0.25">
      <c r="B20" s="117"/>
      <c r="C20" s="50" t="s">
        <v>59</v>
      </c>
      <c r="D20" s="50" t="s">
        <v>60</v>
      </c>
      <c r="E20" s="50" t="s">
        <v>103</v>
      </c>
      <c r="F20" s="50" t="s">
        <v>61</v>
      </c>
      <c r="H20" s="248" t="s">
        <v>58</v>
      </c>
      <c r="I20" s="248"/>
      <c r="J20" s="248"/>
      <c r="L20" s="118"/>
      <c r="N20" s="117"/>
      <c r="O20" s="111" t="s">
        <v>116</v>
      </c>
      <c r="P20" s="111" t="s">
        <v>117</v>
      </c>
      <c r="Q20" s="111" t="s">
        <v>118</v>
      </c>
      <c r="R20" s="111" t="s">
        <v>159</v>
      </c>
      <c r="S20" s="111" t="s">
        <v>158</v>
      </c>
      <c r="T20" s="111" t="s">
        <v>151</v>
      </c>
      <c r="U20" s="305"/>
      <c r="V20" s="306"/>
      <c r="W20" s="147"/>
      <c r="X20" s="142"/>
      <c r="Y20" s="142"/>
      <c r="Z20" s="118"/>
    </row>
    <row r="21" spans="2:26" ht="30" x14ac:dyDescent="0.25">
      <c r="B21" s="117"/>
      <c r="C21" s="116" t="s">
        <v>62</v>
      </c>
      <c r="D21" s="51">
        <v>12958.2</v>
      </c>
      <c r="E21" s="51">
        <f>D21*1.0585</f>
        <v>13716.254700000001</v>
      </c>
      <c r="F21" s="247">
        <f>AVERAGE(E21:E23)*1.0603</f>
        <v>16192.904480481668</v>
      </c>
      <c r="H21" s="50" t="s">
        <v>59</v>
      </c>
      <c r="I21" s="50" t="s">
        <v>60</v>
      </c>
      <c r="J21" s="50" t="s">
        <v>103</v>
      </c>
      <c r="L21" s="118"/>
      <c r="N21" s="117"/>
      <c r="O21" s="112" t="s">
        <v>121</v>
      </c>
      <c r="P21" s="112" t="s">
        <v>122</v>
      </c>
      <c r="Q21" s="112" t="s">
        <v>123</v>
      </c>
      <c r="R21" s="113">
        <v>42000</v>
      </c>
      <c r="S21" s="113">
        <f>+R21*1.0603</f>
        <v>44532.6</v>
      </c>
      <c r="T21" s="113">
        <f>+S21*25</f>
        <v>1113315</v>
      </c>
      <c r="U21" s="305"/>
      <c r="V21" s="306"/>
      <c r="W21" s="147"/>
      <c r="X21" s="142"/>
      <c r="Y21" s="142"/>
      <c r="Z21" s="118"/>
    </row>
    <row r="22" spans="2:26" x14ac:dyDescent="0.25">
      <c r="B22" s="117"/>
      <c r="C22" s="116" t="s">
        <v>63</v>
      </c>
      <c r="D22" s="51">
        <v>12325.7</v>
      </c>
      <c r="E22" s="51">
        <f t="shared" ref="E22" si="0">D22*1.0585</f>
        <v>13046.75345</v>
      </c>
      <c r="F22" s="247"/>
      <c r="H22" s="116" t="s">
        <v>154</v>
      </c>
      <c r="I22" s="138">
        <v>25667</v>
      </c>
      <c r="J22" s="138">
        <f>+I22*1.0603</f>
        <v>27214.720100000002</v>
      </c>
      <c r="L22" s="118"/>
      <c r="N22" s="117"/>
      <c r="O22" s="112" t="s">
        <v>124</v>
      </c>
      <c r="P22" s="112" t="s">
        <v>125</v>
      </c>
      <c r="Q22" s="112" t="s">
        <v>126</v>
      </c>
      <c r="R22" s="114">
        <v>53000</v>
      </c>
      <c r="S22" s="113">
        <f t="shared" ref="S22:S26" si="1">+R22*1.0603</f>
        <v>56195.9</v>
      </c>
      <c r="T22" s="113">
        <f t="shared" ref="T22:T26" si="2">+S22*25</f>
        <v>1404897.5</v>
      </c>
      <c r="U22" s="305"/>
      <c r="V22" s="306"/>
      <c r="W22" s="147"/>
      <c r="X22" s="142"/>
      <c r="Y22" s="142"/>
      <c r="Z22" s="118"/>
    </row>
    <row r="23" spans="2:26" ht="30" x14ac:dyDescent="0.25">
      <c r="B23" s="117"/>
      <c r="C23" s="116" t="s">
        <v>64</v>
      </c>
      <c r="D23" s="51">
        <v>18000</v>
      </c>
      <c r="E23" s="51">
        <f>D23*1.0585</f>
        <v>19053</v>
      </c>
      <c r="F23" s="247"/>
      <c r="L23" s="118"/>
      <c r="N23" s="117"/>
      <c r="O23" s="112" t="s">
        <v>127</v>
      </c>
      <c r="P23" s="112" t="s">
        <v>128</v>
      </c>
      <c r="Q23" s="112" t="s">
        <v>129</v>
      </c>
      <c r="R23" s="112">
        <v>55000</v>
      </c>
      <c r="S23" s="113">
        <f t="shared" si="1"/>
        <v>58316.5</v>
      </c>
      <c r="T23" s="113">
        <f t="shared" si="2"/>
        <v>1457912.5</v>
      </c>
      <c r="U23" s="305"/>
      <c r="V23" s="306"/>
      <c r="W23" s="147"/>
      <c r="X23" s="142"/>
      <c r="Y23" s="142"/>
      <c r="Z23" s="118"/>
    </row>
    <row r="24" spans="2:26" ht="30" x14ac:dyDescent="0.25">
      <c r="B24" s="117"/>
      <c r="L24" s="118"/>
      <c r="N24" s="117"/>
      <c r="O24" s="112" t="s">
        <v>130</v>
      </c>
      <c r="P24" s="112" t="s">
        <v>131</v>
      </c>
      <c r="Q24" s="112" t="s">
        <v>132</v>
      </c>
      <c r="R24" s="112">
        <v>70000</v>
      </c>
      <c r="S24" s="113">
        <f t="shared" si="1"/>
        <v>74221</v>
      </c>
      <c r="T24" s="113">
        <f t="shared" si="2"/>
        <v>1855525</v>
      </c>
      <c r="U24" s="305"/>
      <c r="V24" s="306"/>
      <c r="W24" s="147"/>
      <c r="X24" s="142"/>
      <c r="Y24" s="142"/>
      <c r="Z24" s="118"/>
    </row>
    <row r="25" spans="2:26" x14ac:dyDescent="0.25">
      <c r="B25" s="117"/>
      <c r="C25" s="248" t="s">
        <v>152</v>
      </c>
      <c r="D25" s="248"/>
      <c r="H25" s="239" t="s">
        <v>155</v>
      </c>
      <c r="I25" s="239"/>
      <c r="J25" s="239"/>
      <c r="L25" s="118"/>
      <c r="N25" s="117"/>
      <c r="O25" s="112" t="s">
        <v>133</v>
      </c>
      <c r="P25" s="112" t="s">
        <v>134</v>
      </c>
      <c r="Q25" s="112" t="s">
        <v>135</v>
      </c>
      <c r="R25" s="112">
        <v>105000</v>
      </c>
      <c r="S25" s="113">
        <f t="shared" si="1"/>
        <v>111331.5</v>
      </c>
      <c r="T25" s="113">
        <f t="shared" si="2"/>
        <v>2783287.5</v>
      </c>
      <c r="U25" s="305"/>
      <c r="V25" s="306"/>
      <c r="W25" s="147"/>
      <c r="X25" s="142"/>
      <c r="Y25" s="142"/>
      <c r="Z25" s="118"/>
    </row>
    <row r="26" spans="2:26" ht="60" x14ac:dyDescent="0.25">
      <c r="B26" s="117"/>
      <c r="C26" s="248"/>
      <c r="D26" s="248"/>
      <c r="H26" s="239"/>
      <c r="I26" s="239"/>
      <c r="J26" s="239"/>
      <c r="L26" s="118"/>
      <c r="N26" s="117"/>
      <c r="O26" s="112" t="s">
        <v>136</v>
      </c>
      <c r="P26" s="112" t="s">
        <v>137</v>
      </c>
      <c r="Q26" s="112" t="s">
        <v>138</v>
      </c>
      <c r="R26" s="112">
        <v>68000</v>
      </c>
      <c r="S26" s="113">
        <f t="shared" si="1"/>
        <v>72100.399999999994</v>
      </c>
      <c r="T26" s="113">
        <f t="shared" si="2"/>
        <v>1802509.9999999998</v>
      </c>
      <c r="U26" s="305"/>
      <c r="V26" s="306"/>
      <c r="W26" s="143"/>
      <c r="X26" s="142"/>
      <c r="Y26" s="142"/>
      <c r="Z26" s="118"/>
    </row>
    <row r="27" spans="2:26" x14ac:dyDescent="0.25">
      <c r="B27" s="117"/>
      <c r="H27" s="239"/>
      <c r="I27" s="239"/>
      <c r="J27" s="239"/>
      <c r="L27" s="118"/>
      <c r="N27" s="117"/>
      <c r="O27" s="232" t="s">
        <v>150</v>
      </c>
      <c r="P27" s="232"/>
      <c r="Q27" s="232"/>
      <c r="R27" s="232"/>
      <c r="S27" s="232"/>
      <c r="T27" s="137">
        <f>AVERAGE(T21:T26)</f>
        <v>1736241.25</v>
      </c>
      <c r="U27" s="305"/>
      <c r="V27" s="306"/>
      <c r="Z27" s="118"/>
    </row>
    <row r="28" spans="2:26" ht="18.75" x14ac:dyDescent="0.25">
      <c r="B28" s="117"/>
      <c r="C28" s="139" t="s">
        <v>56</v>
      </c>
      <c r="L28" s="118"/>
      <c r="N28" s="117"/>
      <c r="Z28" s="118"/>
    </row>
    <row r="29" spans="2:26" x14ac:dyDescent="0.25">
      <c r="B29" s="117"/>
      <c r="L29" s="118"/>
      <c r="N29" s="117"/>
      <c r="Z29" s="118"/>
    </row>
    <row r="30" spans="2:26" ht="38.25" thickBot="1" x14ac:dyDescent="0.3">
      <c r="B30" s="117"/>
      <c r="H30" s="139" t="s">
        <v>114</v>
      </c>
      <c r="L30" s="118"/>
      <c r="N30" s="119"/>
      <c r="O30" s="140"/>
      <c r="P30" s="140"/>
      <c r="Q30" s="140"/>
      <c r="R30" s="140"/>
      <c r="S30" s="140"/>
      <c r="T30" s="140"/>
      <c r="U30" s="140"/>
      <c r="V30" s="140"/>
      <c r="W30" s="140"/>
      <c r="X30" s="140"/>
      <c r="Y30" s="140"/>
      <c r="Z30" s="120"/>
    </row>
    <row r="31" spans="2:26" x14ac:dyDescent="0.25">
      <c r="B31" s="117"/>
      <c r="L31" s="118"/>
    </row>
    <row r="32" spans="2:26" x14ac:dyDescent="0.25">
      <c r="B32" s="117"/>
      <c r="L32" s="118"/>
    </row>
    <row r="33" spans="2:12" x14ac:dyDescent="0.25">
      <c r="B33" s="117"/>
      <c r="L33" s="118"/>
    </row>
    <row r="34" spans="2:12" x14ac:dyDescent="0.25">
      <c r="B34" s="117"/>
      <c r="L34" s="118"/>
    </row>
    <row r="35" spans="2:12" x14ac:dyDescent="0.25">
      <c r="B35" s="117"/>
      <c r="L35" s="118"/>
    </row>
    <row r="36" spans="2:12" x14ac:dyDescent="0.25">
      <c r="B36" s="117"/>
      <c r="L36" s="118"/>
    </row>
    <row r="37" spans="2:12" x14ac:dyDescent="0.25">
      <c r="B37" s="117"/>
      <c r="L37" s="118"/>
    </row>
    <row r="38" spans="2:12" x14ac:dyDescent="0.25">
      <c r="B38" s="117"/>
      <c r="L38" s="118"/>
    </row>
    <row r="39" spans="2:12" ht="18.75" x14ac:dyDescent="0.25">
      <c r="B39" s="117"/>
      <c r="C39" s="139" t="s">
        <v>57</v>
      </c>
      <c r="L39" s="118"/>
    </row>
    <row r="40" spans="2:12" x14ac:dyDescent="0.25">
      <c r="B40" s="117"/>
      <c r="L40" s="118"/>
    </row>
    <row r="41" spans="2:12" x14ac:dyDescent="0.25">
      <c r="B41" s="117"/>
      <c r="L41" s="118"/>
    </row>
    <row r="42" spans="2:12" x14ac:dyDescent="0.25">
      <c r="B42" s="117"/>
      <c r="L42" s="118"/>
    </row>
    <row r="43" spans="2:12" x14ac:dyDescent="0.25">
      <c r="B43" s="117"/>
      <c r="L43" s="118"/>
    </row>
    <row r="44" spans="2:12" x14ac:dyDescent="0.25">
      <c r="B44" s="117"/>
      <c r="L44" s="118"/>
    </row>
    <row r="45" spans="2:12" x14ac:dyDescent="0.25">
      <c r="B45" s="117"/>
      <c r="L45" s="118"/>
    </row>
    <row r="46" spans="2:12" x14ac:dyDescent="0.25">
      <c r="B46" s="117"/>
      <c r="L46" s="118"/>
    </row>
    <row r="47" spans="2:12" x14ac:dyDescent="0.25">
      <c r="B47" s="117"/>
      <c r="L47" s="118"/>
    </row>
    <row r="48" spans="2:12" x14ac:dyDescent="0.25">
      <c r="B48" s="117"/>
      <c r="L48" s="118"/>
    </row>
    <row r="49" spans="2:12" x14ac:dyDescent="0.25">
      <c r="B49" s="117"/>
      <c r="L49" s="118"/>
    </row>
    <row r="50" spans="2:12" x14ac:dyDescent="0.25">
      <c r="B50" s="117"/>
      <c r="L50" s="118"/>
    </row>
    <row r="51" spans="2:12" x14ac:dyDescent="0.25">
      <c r="B51" s="117"/>
      <c r="L51" s="118"/>
    </row>
    <row r="52" spans="2:12" x14ac:dyDescent="0.25">
      <c r="B52" s="117"/>
      <c r="L52" s="118"/>
    </row>
    <row r="53" spans="2:12" x14ac:dyDescent="0.25">
      <c r="B53" s="117"/>
      <c r="L53" s="118"/>
    </row>
    <row r="54" spans="2:12" x14ac:dyDescent="0.25">
      <c r="B54" s="117"/>
      <c r="L54" s="118"/>
    </row>
    <row r="55" spans="2:12" x14ac:dyDescent="0.25">
      <c r="B55" s="117"/>
      <c r="L55" s="118"/>
    </row>
    <row r="56" spans="2:12" x14ac:dyDescent="0.25">
      <c r="B56" s="117"/>
      <c r="L56" s="118"/>
    </row>
    <row r="57" spans="2:12" x14ac:dyDescent="0.25">
      <c r="B57" s="117"/>
      <c r="L57" s="118"/>
    </row>
    <row r="58" spans="2:12" x14ac:dyDescent="0.25">
      <c r="B58" s="117"/>
      <c r="L58" s="118"/>
    </row>
    <row r="59" spans="2:12" x14ac:dyDescent="0.25">
      <c r="B59" s="117"/>
      <c r="L59" s="118"/>
    </row>
    <row r="60" spans="2:12" ht="18.75" x14ac:dyDescent="0.25">
      <c r="B60" s="117"/>
      <c r="C60" s="139" t="s">
        <v>55</v>
      </c>
      <c r="L60" s="118"/>
    </row>
    <row r="61" spans="2:12" x14ac:dyDescent="0.25">
      <c r="B61" s="117"/>
      <c r="L61" s="118"/>
    </row>
    <row r="62" spans="2:12" x14ac:dyDescent="0.25">
      <c r="B62" s="117"/>
      <c r="L62" s="118"/>
    </row>
    <row r="63" spans="2:12" x14ac:dyDescent="0.25">
      <c r="B63" s="117"/>
      <c r="L63" s="118"/>
    </row>
    <row r="64" spans="2:12" x14ac:dyDescent="0.25">
      <c r="B64" s="117"/>
      <c r="L64" s="118"/>
    </row>
    <row r="65" spans="2:12" x14ac:dyDescent="0.25">
      <c r="B65" s="117"/>
      <c r="L65" s="118"/>
    </row>
    <row r="66" spans="2:12" x14ac:dyDescent="0.25">
      <c r="B66" s="117"/>
      <c r="L66" s="118"/>
    </row>
    <row r="67" spans="2:12" x14ac:dyDescent="0.25">
      <c r="B67" s="117"/>
      <c r="L67" s="118"/>
    </row>
    <row r="68" spans="2:12" x14ac:dyDescent="0.25">
      <c r="B68" s="117"/>
      <c r="L68" s="118"/>
    </row>
    <row r="69" spans="2:12" x14ac:dyDescent="0.25">
      <c r="B69" s="117"/>
      <c r="L69" s="118"/>
    </row>
    <row r="70" spans="2:12" x14ac:dyDescent="0.25">
      <c r="B70" s="117"/>
      <c r="L70" s="118"/>
    </row>
    <row r="71" spans="2:12" x14ac:dyDescent="0.25">
      <c r="B71" s="117"/>
      <c r="L71" s="118"/>
    </row>
    <row r="72" spans="2:12" x14ac:dyDescent="0.25">
      <c r="B72" s="117"/>
      <c r="L72" s="118"/>
    </row>
  </sheetData>
  <mergeCells count="21">
    <mergeCell ref="M7:M9"/>
    <mergeCell ref="A10:I10"/>
    <mergeCell ref="O18:T19"/>
    <mergeCell ref="U18:V27"/>
    <mergeCell ref="O27:S27"/>
    <mergeCell ref="N6:N9"/>
    <mergeCell ref="N15:Z15"/>
    <mergeCell ref="B15:L15"/>
    <mergeCell ref="C19:F19"/>
    <mergeCell ref="H20:J20"/>
    <mergeCell ref="F21:F23"/>
    <mergeCell ref="C25:D26"/>
    <mergeCell ref="H25:J27"/>
    <mergeCell ref="C7:D9"/>
    <mergeCell ref="B2:J3"/>
    <mergeCell ref="C6:D6"/>
    <mergeCell ref="A7:A9"/>
    <mergeCell ref="B7:B9"/>
    <mergeCell ref="E7:E9"/>
    <mergeCell ref="F7:F9"/>
    <mergeCell ref="J7:J9"/>
  </mergeCell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2:M18"/>
  <sheetViews>
    <sheetView zoomScale="105" zoomScaleNormal="70" workbookViewId="0">
      <selection activeCell="A7" sqref="A7:H7"/>
    </sheetView>
  </sheetViews>
  <sheetFormatPr baseColWidth="10" defaultColWidth="11.42578125" defaultRowHeight="15" x14ac:dyDescent="0.25"/>
  <cols>
    <col min="1" max="1" width="7.5703125" style="22" customWidth="1"/>
    <col min="2" max="2" width="25" style="22" customWidth="1"/>
    <col min="3" max="3" width="115.42578125" style="22" customWidth="1"/>
    <col min="4" max="4" width="44.42578125" style="22" customWidth="1"/>
    <col min="5" max="5" width="21.140625" style="22" customWidth="1"/>
    <col min="6" max="7" width="15.28515625" style="22" customWidth="1"/>
    <col min="8" max="8" width="27.28515625" style="22" customWidth="1"/>
    <col min="9" max="9" width="21.5703125" style="22" customWidth="1"/>
    <col min="10" max="16384" width="11.42578125" style="22"/>
  </cols>
  <sheetData>
    <row r="2" spans="1:13" ht="15.75" customHeight="1" thickBot="1" x14ac:dyDescent="0.3">
      <c r="B2" s="219" t="s">
        <v>54</v>
      </c>
      <c r="C2" s="219"/>
      <c r="D2" s="219"/>
      <c r="E2" s="219"/>
      <c r="F2" s="219"/>
      <c r="G2" s="219"/>
      <c r="H2" s="219"/>
      <c r="I2" s="219"/>
    </row>
    <row r="3" spans="1:13" ht="15.75" customHeight="1" x14ac:dyDescent="0.25">
      <c r="B3" s="219"/>
      <c r="C3" s="219"/>
      <c r="D3" s="219"/>
      <c r="E3" s="219"/>
      <c r="F3" s="219"/>
      <c r="G3" s="219"/>
      <c r="H3" s="219"/>
      <c r="I3" s="219"/>
      <c r="K3" s="317" t="s">
        <v>177</v>
      </c>
      <c r="L3" s="318"/>
      <c r="M3" s="319"/>
    </row>
    <row r="4" spans="1:13" ht="37.5" customHeight="1" thickBot="1" x14ac:dyDescent="0.3">
      <c r="K4" s="320"/>
      <c r="L4" s="321"/>
      <c r="M4" s="322"/>
    </row>
    <row r="5" spans="1:13" ht="48.75" customHeight="1" x14ac:dyDescent="0.25">
      <c r="A5" s="69" t="s">
        <v>16</v>
      </c>
      <c r="B5" s="15" t="s">
        <v>1</v>
      </c>
      <c r="C5" s="70" t="s">
        <v>17</v>
      </c>
      <c r="D5" s="70" t="s">
        <v>45</v>
      </c>
      <c r="E5" s="15" t="s">
        <v>18</v>
      </c>
      <c r="F5" s="15" t="s">
        <v>19</v>
      </c>
      <c r="G5" s="15" t="s">
        <v>20</v>
      </c>
      <c r="H5" s="15" t="s">
        <v>2</v>
      </c>
      <c r="I5" s="71" t="s">
        <v>22</v>
      </c>
      <c r="K5" s="325" t="s">
        <v>178</v>
      </c>
      <c r="L5" s="326"/>
      <c r="M5" s="326"/>
    </row>
    <row r="6" spans="1:13" s="21" customFormat="1" ht="399" customHeight="1" x14ac:dyDescent="0.25">
      <c r="A6" s="72" t="s">
        <v>39</v>
      </c>
      <c r="B6" s="10" t="s">
        <v>33</v>
      </c>
      <c r="C6" s="24" t="s">
        <v>220</v>
      </c>
      <c r="D6" s="24" t="s">
        <v>74</v>
      </c>
      <c r="E6" s="25" t="s">
        <v>49</v>
      </c>
      <c r="F6" s="25">
        <v>6</v>
      </c>
      <c r="G6" s="26">
        <v>6</v>
      </c>
      <c r="H6" s="192">
        <v>12000000</v>
      </c>
      <c r="I6" s="73">
        <f>SUM(G6)*H6</f>
        <v>72000000</v>
      </c>
      <c r="J6" s="22"/>
    </row>
    <row r="7" spans="1:13" ht="16.5" thickBot="1" x14ac:dyDescent="0.3">
      <c r="A7" s="323" t="s">
        <v>12</v>
      </c>
      <c r="B7" s="324"/>
      <c r="C7" s="324"/>
      <c r="D7" s="324"/>
      <c r="E7" s="324"/>
      <c r="F7" s="324"/>
      <c r="G7" s="324"/>
      <c r="H7" s="324"/>
      <c r="I7" s="74">
        <f>SUM(I6:I6)</f>
        <v>72000000</v>
      </c>
    </row>
    <row r="10" spans="1:13" x14ac:dyDescent="0.25">
      <c r="C10" s="34"/>
    </row>
    <row r="11" spans="1:13" x14ac:dyDescent="0.25">
      <c r="H11" s="34"/>
    </row>
    <row r="16" spans="1:13" x14ac:dyDescent="0.25">
      <c r="C16" s="34"/>
      <c r="D16" s="34"/>
    </row>
    <row r="18" s="34" customFormat="1" x14ac:dyDescent="0.25"/>
  </sheetData>
  <mergeCells count="4">
    <mergeCell ref="B2:I3"/>
    <mergeCell ref="K3:M4"/>
    <mergeCell ref="A7:H7"/>
    <mergeCell ref="K5:M5"/>
  </mergeCells>
  <hyperlinks>
    <hyperlink ref="K5" r:id="rId1"/>
  </hyperlinks>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1:AH91"/>
  <sheetViews>
    <sheetView topLeftCell="P14" zoomScale="69" zoomScaleNormal="55" workbookViewId="0">
      <selection activeCell="I10" sqref="I10"/>
    </sheetView>
  </sheetViews>
  <sheetFormatPr baseColWidth="10" defaultColWidth="11.42578125" defaultRowHeight="15" x14ac:dyDescent="0.25"/>
  <cols>
    <col min="1" max="1" width="7.5703125" style="22" customWidth="1"/>
    <col min="2" max="2" width="25" style="22" customWidth="1"/>
    <col min="3" max="3" width="72" style="22" customWidth="1"/>
    <col min="4" max="4" width="49.7109375" style="22" customWidth="1"/>
    <col min="5" max="5" width="88.140625" style="22" customWidth="1"/>
    <col min="6" max="6" width="21.140625" style="22" customWidth="1"/>
    <col min="7" max="8" width="15.28515625" style="22" customWidth="1"/>
    <col min="9" max="9" width="27.28515625" style="22" customWidth="1"/>
    <col min="10" max="10" width="19.42578125" style="22" customWidth="1"/>
    <col min="11" max="11" width="21" style="22" customWidth="1"/>
    <col min="12" max="13" width="11.42578125" style="22"/>
    <col min="14" max="14" width="38.7109375" style="22" customWidth="1"/>
    <col min="15" max="15" width="22.140625" style="22" customWidth="1"/>
    <col min="16" max="16" width="17" style="22" customWidth="1"/>
    <col min="17" max="18" width="26.28515625" style="22" customWidth="1"/>
    <col min="19" max="19" width="21.28515625" style="22" customWidth="1"/>
    <col min="20" max="20" width="27.7109375" style="22" customWidth="1"/>
    <col min="21" max="21" width="22.140625" style="22" customWidth="1"/>
    <col min="22" max="23" width="23.42578125" style="22" customWidth="1"/>
    <col min="24" max="24" width="11.42578125" style="22"/>
    <col min="25" max="28" width="25.42578125" style="22" customWidth="1"/>
    <col min="29" max="34" width="11.42578125" style="22"/>
    <col min="35" max="35" width="15.140625" style="22" customWidth="1"/>
    <col min="36" max="38" width="16.42578125" style="22" customWidth="1"/>
    <col min="39" max="16384" width="11.42578125" style="22"/>
  </cols>
  <sheetData>
    <row r="1" spans="1:34" ht="15" customHeight="1" x14ac:dyDescent="0.25">
      <c r="B1" s="246" t="s">
        <v>99</v>
      </c>
      <c r="C1" s="246"/>
      <c r="D1" s="246"/>
      <c r="E1" s="246"/>
      <c r="F1" s="246"/>
      <c r="G1" s="246"/>
      <c r="H1" s="246"/>
    </row>
    <row r="2" spans="1:34" ht="15" customHeight="1" x14ac:dyDescent="0.25">
      <c r="B2" s="246"/>
      <c r="C2" s="246"/>
      <c r="D2" s="246"/>
      <c r="E2" s="246"/>
      <c r="F2" s="246"/>
      <c r="G2" s="246"/>
      <c r="H2" s="246"/>
    </row>
    <row r="4" spans="1:34" ht="31.5" x14ac:dyDescent="0.25">
      <c r="A4" s="16" t="s">
        <v>16</v>
      </c>
      <c r="B4" s="16" t="s">
        <v>1</v>
      </c>
      <c r="C4" s="31" t="s">
        <v>17</v>
      </c>
      <c r="D4" s="31" t="s">
        <v>47</v>
      </c>
      <c r="E4" s="16" t="s">
        <v>40</v>
      </c>
      <c r="F4" s="16" t="s">
        <v>18</v>
      </c>
      <c r="G4" s="16" t="s">
        <v>19</v>
      </c>
      <c r="H4" s="16" t="s">
        <v>20</v>
      </c>
      <c r="I4" s="16" t="s">
        <v>2</v>
      </c>
      <c r="J4" s="16" t="s">
        <v>73</v>
      </c>
      <c r="K4" s="17" t="s">
        <v>22</v>
      </c>
      <c r="L4" s="253" t="s">
        <v>183</v>
      </c>
    </row>
    <row r="5" spans="1:34" ht="90" x14ac:dyDescent="0.25">
      <c r="A5" s="253" t="s">
        <v>36</v>
      </c>
      <c r="B5" s="232" t="s">
        <v>10</v>
      </c>
      <c r="C5" s="253" t="s">
        <v>82</v>
      </c>
      <c r="D5" s="253" t="s">
        <v>78</v>
      </c>
      <c r="E5" s="23" t="s">
        <v>67</v>
      </c>
      <c r="F5" s="8" t="s">
        <v>27</v>
      </c>
      <c r="G5" s="8">
        <v>1</v>
      </c>
      <c r="H5" s="232">
        <v>1</v>
      </c>
      <c r="I5" s="18">
        <f>+Q33</f>
        <v>1861445.9255955124</v>
      </c>
      <c r="J5" s="18">
        <f>G5*I5</f>
        <v>1861445.9255955124</v>
      </c>
      <c r="K5" s="261">
        <f>SUM(J5:J10)*H5</f>
        <v>27853805.360059995</v>
      </c>
      <c r="L5" s="253"/>
      <c r="N5" s="21"/>
      <c r="O5" s="21"/>
      <c r="P5" s="21"/>
      <c r="Q5" s="21"/>
      <c r="R5" s="21"/>
      <c r="S5" s="21"/>
      <c r="T5" s="21"/>
      <c r="U5" s="21"/>
      <c r="V5" s="21"/>
      <c r="W5" s="21"/>
      <c r="X5" s="21"/>
      <c r="Y5" s="21"/>
      <c r="Z5" s="21"/>
      <c r="AA5" s="21"/>
      <c r="AB5" s="21"/>
      <c r="AC5" s="21"/>
      <c r="AD5" s="21"/>
      <c r="AE5" s="21"/>
      <c r="AF5" s="21"/>
      <c r="AG5" s="21"/>
      <c r="AH5" s="21"/>
    </row>
    <row r="6" spans="1:34" ht="30" x14ac:dyDescent="0.25">
      <c r="A6" s="253"/>
      <c r="B6" s="232"/>
      <c r="C6" s="253"/>
      <c r="D6" s="253"/>
      <c r="E6" s="8" t="s">
        <v>162</v>
      </c>
      <c r="F6" s="8" t="s">
        <v>68</v>
      </c>
      <c r="G6" s="8">
        <v>150</v>
      </c>
      <c r="H6" s="232"/>
      <c r="I6" s="186">
        <f>+E19</f>
        <v>16192.904480481668</v>
      </c>
      <c r="J6" s="18">
        <f>G6*I6</f>
        <v>2428935.6720722499</v>
      </c>
      <c r="K6" s="261"/>
      <c r="L6" s="253"/>
      <c r="N6" s="165"/>
      <c r="O6" s="21"/>
      <c r="P6" s="21"/>
      <c r="Q6" s="21"/>
      <c r="R6" s="21"/>
      <c r="S6" s="21"/>
      <c r="T6" s="21"/>
      <c r="U6" s="21"/>
      <c r="V6" s="21"/>
      <c r="W6" s="21"/>
      <c r="X6" s="21"/>
      <c r="Y6" s="21"/>
      <c r="Z6" s="21"/>
      <c r="AA6" s="21"/>
      <c r="AB6" s="21"/>
      <c r="AC6" s="21"/>
      <c r="AD6" s="21"/>
      <c r="AE6" s="21"/>
      <c r="AF6" s="21"/>
      <c r="AG6" s="21"/>
      <c r="AH6" s="21"/>
    </row>
    <row r="7" spans="1:34" ht="45" x14ac:dyDescent="0.25">
      <c r="A7" s="253"/>
      <c r="B7" s="232"/>
      <c r="C7" s="253"/>
      <c r="D7" s="253"/>
      <c r="E7" s="8" t="s">
        <v>164</v>
      </c>
      <c r="F7" s="8" t="s">
        <v>25</v>
      </c>
      <c r="G7" s="8">
        <v>150</v>
      </c>
      <c r="H7" s="232"/>
      <c r="I7" s="190">
        <f>+I20</f>
        <v>27214.720100000002</v>
      </c>
      <c r="J7" s="18">
        <f>G7*I7</f>
        <v>4082208.0150000001</v>
      </c>
      <c r="K7" s="261"/>
      <c r="L7" s="253"/>
      <c r="N7" s="21"/>
      <c r="O7" s="21"/>
      <c r="P7" s="21"/>
      <c r="Q7" s="21"/>
      <c r="R7" s="21"/>
      <c r="S7" s="21"/>
      <c r="T7" s="21"/>
      <c r="U7" s="21"/>
      <c r="V7" s="21"/>
      <c r="W7" s="21"/>
      <c r="X7" s="21"/>
      <c r="Y7" s="21"/>
      <c r="Z7" s="21"/>
      <c r="AA7" s="21"/>
      <c r="AB7" s="21"/>
      <c r="AC7" s="21"/>
      <c r="AD7" s="21"/>
      <c r="AE7" s="21"/>
      <c r="AF7" s="21"/>
      <c r="AG7" s="21"/>
      <c r="AH7" s="21"/>
    </row>
    <row r="8" spans="1:34" ht="30" x14ac:dyDescent="0.25">
      <c r="A8" s="253"/>
      <c r="B8" s="232"/>
      <c r="C8" s="253"/>
      <c r="D8" s="253"/>
      <c r="E8" s="8" t="s">
        <v>165</v>
      </c>
      <c r="F8" s="8" t="s">
        <v>28</v>
      </c>
      <c r="G8" s="8">
        <v>150</v>
      </c>
      <c r="H8" s="232"/>
      <c r="I8" s="186">
        <f>+E19</f>
        <v>16192.904480481668</v>
      </c>
      <c r="J8" s="18">
        <f>G8*I8</f>
        <v>2428935.6720722499</v>
      </c>
      <c r="K8" s="261"/>
      <c r="N8" s="21"/>
      <c r="O8" s="21"/>
      <c r="P8" s="21"/>
      <c r="Q8" s="21"/>
      <c r="R8" s="21"/>
      <c r="S8" s="21"/>
      <c r="T8" s="21"/>
      <c r="U8" s="21"/>
      <c r="V8" s="21"/>
      <c r="W8" s="21"/>
      <c r="X8" s="21"/>
      <c r="Y8" s="21"/>
      <c r="Z8" s="21"/>
      <c r="AA8" s="21"/>
      <c r="AB8" s="21"/>
      <c r="AC8" s="21"/>
      <c r="AD8" s="21"/>
      <c r="AE8" s="21"/>
      <c r="AF8" s="21"/>
      <c r="AG8" s="21"/>
      <c r="AH8" s="21"/>
    </row>
    <row r="9" spans="1:34" ht="120" x14ac:dyDescent="0.25">
      <c r="A9" s="253"/>
      <c r="B9" s="232"/>
      <c r="C9" s="253"/>
      <c r="D9" s="253"/>
      <c r="E9" s="8" t="s">
        <v>212</v>
      </c>
      <c r="F9" s="8" t="s">
        <v>26</v>
      </c>
      <c r="G9" s="8">
        <v>1</v>
      </c>
      <c r="H9" s="232"/>
      <c r="I9" s="18">
        <f>+AB23</f>
        <v>6931056.3253199831</v>
      </c>
      <c r="J9" s="18">
        <f>G9*I9</f>
        <v>6931056.3253199831</v>
      </c>
      <c r="K9" s="261"/>
      <c r="N9" s="165"/>
      <c r="O9" s="21"/>
      <c r="P9" s="21"/>
      <c r="Q9" s="21"/>
      <c r="R9" s="21"/>
      <c r="S9" s="21"/>
      <c r="T9" s="21"/>
      <c r="U9" s="21"/>
      <c r="V9" s="21"/>
      <c r="W9" s="21"/>
      <c r="X9" s="21"/>
      <c r="Y9" s="21"/>
      <c r="Z9" s="21"/>
      <c r="AA9" s="21"/>
      <c r="AB9" s="21"/>
      <c r="AC9" s="21"/>
      <c r="AD9" s="21"/>
      <c r="AE9" s="21"/>
      <c r="AF9" s="21"/>
      <c r="AG9" s="21"/>
      <c r="AH9" s="21"/>
    </row>
    <row r="10" spans="1:34" ht="75" x14ac:dyDescent="0.25">
      <c r="A10" s="253"/>
      <c r="B10" s="232"/>
      <c r="C10" s="253"/>
      <c r="D10" s="253"/>
      <c r="E10" s="8" t="s">
        <v>206</v>
      </c>
      <c r="F10" s="8" t="s">
        <v>72</v>
      </c>
      <c r="G10" s="8">
        <v>1</v>
      </c>
      <c r="H10" s="232"/>
      <c r="I10" s="18">
        <f>+S27</f>
        <v>10121223.75</v>
      </c>
      <c r="J10" s="18">
        <f>+G10*I10</f>
        <v>10121223.75</v>
      </c>
      <c r="K10" s="261"/>
      <c r="M10" s="34"/>
      <c r="N10" s="165"/>
      <c r="O10" s="21"/>
      <c r="P10" s="21"/>
      <c r="Q10" s="21"/>
      <c r="R10" s="21"/>
      <c r="S10" s="21"/>
      <c r="T10" s="21"/>
      <c r="U10" s="21"/>
      <c r="V10" s="21"/>
      <c r="W10" s="21"/>
      <c r="X10" s="21"/>
      <c r="Y10" s="21"/>
      <c r="Z10" s="21"/>
      <c r="AA10" s="21"/>
      <c r="AB10" s="21"/>
      <c r="AC10" s="21"/>
      <c r="AD10" s="21"/>
      <c r="AE10" s="21"/>
      <c r="AF10" s="21"/>
      <c r="AG10" s="21"/>
      <c r="AH10" s="21"/>
    </row>
    <row r="11" spans="1:34" ht="15.75" x14ac:dyDescent="0.25">
      <c r="A11" s="277" t="s">
        <v>12</v>
      </c>
      <c r="B11" s="278"/>
      <c r="C11" s="278"/>
      <c r="D11" s="278"/>
      <c r="E11" s="278"/>
      <c r="F11" s="278"/>
      <c r="G11" s="278"/>
      <c r="H11" s="278"/>
      <c r="I11" s="278"/>
      <c r="J11" s="279"/>
      <c r="K11" s="19">
        <f>SUM(K5:K10)</f>
        <v>27853805.360059995</v>
      </c>
      <c r="N11" s="165"/>
    </row>
    <row r="15" spans="1:34" ht="15.75" thickBot="1" x14ac:dyDescent="0.3"/>
    <row r="16" spans="1:34" ht="26.25" x14ac:dyDescent="0.25">
      <c r="B16" s="280" t="s">
        <v>195</v>
      </c>
      <c r="C16" s="281"/>
      <c r="D16" s="281"/>
      <c r="E16" s="281"/>
      <c r="F16" s="281"/>
      <c r="G16" s="281"/>
      <c r="H16" s="281"/>
      <c r="I16" s="281"/>
      <c r="J16" s="282"/>
      <c r="L16" s="263" t="s">
        <v>196</v>
      </c>
      <c r="M16" s="264"/>
      <c r="N16" s="264"/>
      <c r="O16" s="264"/>
      <c r="P16" s="264"/>
      <c r="Q16" s="264"/>
      <c r="R16" s="264"/>
      <c r="S16" s="264"/>
      <c r="T16" s="264"/>
      <c r="U16" s="168"/>
      <c r="V16" s="330" t="s">
        <v>198</v>
      </c>
      <c r="W16" s="331"/>
      <c r="X16" s="331"/>
      <c r="Y16" s="331"/>
      <c r="Z16" s="331"/>
      <c r="AA16" s="331"/>
      <c r="AB16" s="331"/>
      <c r="AC16" s="331"/>
      <c r="AD16" s="331"/>
      <c r="AE16" s="331"/>
      <c r="AF16" s="169"/>
    </row>
    <row r="17" spans="1:34" ht="26.25" x14ac:dyDescent="0.25">
      <c r="B17" s="283" t="s">
        <v>65</v>
      </c>
      <c r="C17" s="255"/>
      <c r="D17" s="255"/>
      <c r="E17" s="255"/>
      <c r="F17" s="13"/>
      <c r="G17" s="13"/>
      <c r="H17" s="13"/>
      <c r="I17" s="13"/>
      <c r="J17" s="45"/>
      <c r="K17" s="13"/>
      <c r="L17" s="44"/>
      <c r="M17" s="148"/>
      <c r="N17" s="148"/>
      <c r="O17" s="148"/>
      <c r="P17" s="148"/>
      <c r="Q17" s="148"/>
      <c r="R17" s="148"/>
      <c r="S17" s="148"/>
      <c r="T17" s="148"/>
      <c r="U17" s="148"/>
      <c r="V17" s="170"/>
      <c r="W17" s="148"/>
      <c r="X17" s="148"/>
      <c r="Y17" s="148"/>
      <c r="Z17" s="148"/>
      <c r="AA17" s="148"/>
      <c r="AB17" s="148"/>
      <c r="AC17" s="148"/>
      <c r="AE17" s="148"/>
      <c r="AF17" s="171"/>
    </row>
    <row r="18" spans="1:34" ht="26.25" x14ac:dyDescent="0.25">
      <c r="B18" s="151" t="s">
        <v>59</v>
      </c>
      <c r="C18" s="50" t="s">
        <v>60</v>
      </c>
      <c r="D18" s="50" t="s">
        <v>92</v>
      </c>
      <c r="E18" s="50" t="s">
        <v>182</v>
      </c>
      <c r="F18" s="13"/>
      <c r="G18" s="256" t="s">
        <v>58</v>
      </c>
      <c r="H18" s="256"/>
      <c r="I18" s="256"/>
      <c r="J18" s="45"/>
      <c r="K18" s="13"/>
      <c r="L18" s="44"/>
      <c r="M18" s="268" t="s">
        <v>115</v>
      </c>
      <c r="N18" s="269"/>
      <c r="O18" s="269"/>
      <c r="P18" s="269"/>
      <c r="Q18" s="269"/>
      <c r="R18" s="269"/>
      <c r="S18" s="270"/>
      <c r="T18" s="232" t="s">
        <v>139</v>
      </c>
      <c r="U18" s="148"/>
      <c r="V18" s="170"/>
      <c r="W18" s="148"/>
      <c r="X18" s="148"/>
      <c r="Y18" s="148"/>
      <c r="Z18" s="148"/>
      <c r="AA18" s="148"/>
      <c r="AB18" s="148"/>
      <c r="AC18" s="148"/>
      <c r="AD18" s="148"/>
      <c r="AE18" s="148"/>
      <c r="AF18" s="171"/>
    </row>
    <row r="19" spans="1:34" ht="30" x14ac:dyDescent="0.25">
      <c r="B19" s="152" t="s">
        <v>62</v>
      </c>
      <c r="C19" s="51">
        <v>12958.2</v>
      </c>
      <c r="D19" s="51">
        <f>C19*1.0585</f>
        <v>13716.254700000001</v>
      </c>
      <c r="E19" s="247">
        <f>AVERAGE(D19:D21)*1.0603</f>
        <v>16192.904480481668</v>
      </c>
      <c r="F19" s="13"/>
      <c r="G19" s="50" t="s">
        <v>59</v>
      </c>
      <c r="H19" s="50" t="s">
        <v>60</v>
      </c>
      <c r="I19" s="50" t="s">
        <v>170</v>
      </c>
      <c r="J19" s="45"/>
      <c r="K19" s="13"/>
      <c r="L19" s="44"/>
      <c r="M19" s="271"/>
      <c r="N19" s="272"/>
      <c r="O19" s="272"/>
      <c r="P19" s="272"/>
      <c r="Q19" s="272"/>
      <c r="R19" s="272"/>
      <c r="S19" s="273"/>
      <c r="T19" s="232"/>
      <c r="U19" s="148"/>
      <c r="V19" s="170"/>
      <c r="W19" s="148"/>
      <c r="X19" s="148"/>
      <c r="Y19" s="148"/>
      <c r="Z19" s="148"/>
      <c r="AA19" s="148"/>
      <c r="AB19" s="148"/>
      <c r="AC19" s="148"/>
      <c r="AD19" s="148"/>
      <c r="AE19" s="148"/>
      <c r="AF19" s="171"/>
    </row>
    <row r="20" spans="1:34" ht="47.25" x14ac:dyDescent="0.25">
      <c r="B20" s="152" t="s">
        <v>63</v>
      </c>
      <c r="C20" s="51">
        <v>12325.7</v>
      </c>
      <c r="D20" s="51">
        <f t="shared" ref="D20" si="0">C20*1.0585</f>
        <v>13046.75345</v>
      </c>
      <c r="E20" s="247"/>
      <c r="F20" s="13"/>
      <c r="G20" s="49" t="s">
        <v>154</v>
      </c>
      <c r="H20" s="138">
        <v>25667</v>
      </c>
      <c r="I20" s="162">
        <f>+H20*1.0603</f>
        <v>27214.720100000002</v>
      </c>
      <c r="J20" s="45"/>
      <c r="K20" s="13"/>
      <c r="L20" s="44"/>
      <c r="M20" s="111" t="s">
        <v>116</v>
      </c>
      <c r="N20" s="111" t="s">
        <v>117</v>
      </c>
      <c r="O20" s="111" t="s">
        <v>118</v>
      </c>
      <c r="P20" s="111" t="s">
        <v>175</v>
      </c>
      <c r="Q20" s="111" t="s">
        <v>174</v>
      </c>
      <c r="R20" s="50" t="s">
        <v>120</v>
      </c>
      <c r="S20" s="111" t="s">
        <v>151</v>
      </c>
      <c r="T20" s="232"/>
      <c r="U20" s="148"/>
      <c r="V20" s="170"/>
      <c r="W20" s="262" t="s">
        <v>26</v>
      </c>
      <c r="X20" s="253" t="s">
        <v>86</v>
      </c>
      <c r="Y20" s="33" t="s">
        <v>85</v>
      </c>
      <c r="Z20" s="33" t="s">
        <v>88</v>
      </c>
      <c r="AA20" s="33" t="s">
        <v>95</v>
      </c>
      <c r="AB20" s="33" t="s">
        <v>176</v>
      </c>
      <c r="AC20" s="21"/>
      <c r="AD20" s="148"/>
      <c r="AE20" s="148"/>
      <c r="AF20" s="171"/>
    </row>
    <row r="21" spans="1:34" ht="30" x14ac:dyDescent="0.25">
      <c r="B21" s="152" t="s">
        <v>64</v>
      </c>
      <c r="C21" s="51">
        <v>18000</v>
      </c>
      <c r="D21" s="51">
        <f>C21*1.0585</f>
        <v>19053</v>
      </c>
      <c r="E21" s="247"/>
      <c r="F21" s="13"/>
      <c r="G21" s="13"/>
      <c r="H21" s="13"/>
      <c r="I21" s="13"/>
      <c r="J21" s="45"/>
      <c r="K21" s="13"/>
      <c r="L21" s="44"/>
      <c r="M21" s="112" t="s">
        <v>121</v>
      </c>
      <c r="N21" s="112" t="s">
        <v>122</v>
      </c>
      <c r="O21" s="112" t="s">
        <v>123</v>
      </c>
      <c r="P21" s="113">
        <v>42000</v>
      </c>
      <c r="Q21" s="113">
        <f>+P21*1.0603</f>
        <v>44532.6</v>
      </c>
      <c r="R21" s="191">
        <f t="shared" ref="R21:R26" si="1">AVERAGE(P21:Q21)</f>
        <v>43266.3</v>
      </c>
      <c r="S21" s="113">
        <f>+R21*25</f>
        <v>1081657.5</v>
      </c>
      <c r="T21" s="232"/>
      <c r="U21" s="148"/>
      <c r="V21" s="170"/>
      <c r="W21" s="262"/>
      <c r="X21" s="253"/>
      <c r="Y21" s="23" t="s">
        <v>83</v>
      </c>
      <c r="Z21" s="81">
        <v>6172804.1699999999</v>
      </c>
      <c r="AA21" s="81">
        <v>6517246.6426860001</v>
      </c>
      <c r="AB21" s="81">
        <f>+AA21*1.0603</f>
        <v>6910236.6152399657</v>
      </c>
      <c r="AC21" s="21"/>
      <c r="AD21" s="148"/>
      <c r="AE21" s="148"/>
      <c r="AF21" s="171"/>
    </row>
    <row r="22" spans="1:34" ht="26.25" x14ac:dyDescent="0.25">
      <c r="B22" s="44"/>
      <c r="C22" s="13"/>
      <c r="D22" s="13"/>
      <c r="E22" s="13"/>
      <c r="F22" s="13"/>
      <c r="G22" s="13"/>
      <c r="H22" s="13"/>
      <c r="I22" s="13"/>
      <c r="J22" s="45"/>
      <c r="K22" s="13"/>
      <c r="L22" s="44"/>
      <c r="M22" s="112" t="s">
        <v>124</v>
      </c>
      <c r="N22" s="112" t="s">
        <v>125</v>
      </c>
      <c r="O22" s="112" t="s">
        <v>126</v>
      </c>
      <c r="P22" s="114">
        <v>53000</v>
      </c>
      <c r="Q22" s="113">
        <f t="shared" ref="Q22:Q26" si="2">+P22*1.0603</f>
        <v>56195.9</v>
      </c>
      <c r="R22" s="191">
        <f t="shared" si="1"/>
        <v>54597.95</v>
      </c>
      <c r="S22" s="113">
        <f t="shared" ref="S22:S26" si="3">+R22*25</f>
        <v>1364948.75</v>
      </c>
      <c r="T22" s="232"/>
      <c r="V22" s="172"/>
      <c r="W22" s="262"/>
      <c r="X22" s="253"/>
      <c r="Y22" s="89" t="s">
        <v>84</v>
      </c>
      <c r="Z22" s="81">
        <v>6209999.9999999991</v>
      </c>
      <c r="AA22" s="81">
        <v>6556517.9999999991</v>
      </c>
      <c r="AB22" s="81">
        <f>+AA22*1.0603</f>
        <v>6951876.0353999995</v>
      </c>
      <c r="AC22" s="21"/>
      <c r="AD22" s="148"/>
      <c r="AE22" s="148"/>
      <c r="AF22" s="173"/>
    </row>
    <row r="23" spans="1:34" ht="45" x14ac:dyDescent="0.25">
      <c r="B23" s="284" t="s">
        <v>153</v>
      </c>
      <c r="C23" s="248"/>
      <c r="D23" s="13"/>
      <c r="E23" s="13"/>
      <c r="F23" s="13"/>
      <c r="G23" s="239" t="s">
        <v>171</v>
      </c>
      <c r="H23" s="239"/>
      <c r="I23" s="239"/>
      <c r="J23" s="45"/>
      <c r="K23" s="13"/>
      <c r="L23" s="44"/>
      <c r="M23" s="112" t="s">
        <v>127</v>
      </c>
      <c r="N23" s="112" t="s">
        <v>128</v>
      </c>
      <c r="O23" s="112" t="s">
        <v>129</v>
      </c>
      <c r="P23" s="112">
        <v>55000</v>
      </c>
      <c r="Q23" s="113">
        <f t="shared" si="2"/>
        <v>58316.5</v>
      </c>
      <c r="R23" s="191">
        <f t="shared" si="1"/>
        <v>56658.25</v>
      </c>
      <c r="S23" s="113">
        <f t="shared" si="3"/>
        <v>1416456.25</v>
      </c>
      <c r="T23" s="232"/>
      <c r="V23" s="172"/>
      <c r="W23" s="262"/>
      <c r="X23" s="253"/>
      <c r="Y23" s="64" t="s">
        <v>61</v>
      </c>
      <c r="Z23" s="88">
        <v>6191402.084999999</v>
      </c>
      <c r="AA23" s="88">
        <v>6536882.3213429991</v>
      </c>
      <c r="AB23" s="88">
        <f>AVERAGE(AB21:AB22)</f>
        <v>6931056.3253199831</v>
      </c>
      <c r="AC23" s="21"/>
      <c r="AD23" s="148"/>
      <c r="AE23" s="148"/>
      <c r="AF23" s="174"/>
    </row>
    <row r="24" spans="1:34" ht="30" x14ac:dyDescent="0.25">
      <c r="A24" s="34"/>
      <c r="B24" s="284"/>
      <c r="C24" s="248"/>
      <c r="D24" s="13"/>
      <c r="E24" s="13"/>
      <c r="F24" s="13"/>
      <c r="G24" s="239"/>
      <c r="H24" s="239"/>
      <c r="I24" s="239"/>
      <c r="J24" s="45"/>
      <c r="K24" s="13"/>
      <c r="L24" s="44"/>
      <c r="M24" s="112" t="s">
        <v>130</v>
      </c>
      <c r="N24" s="112" t="s">
        <v>131</v>
      </c>
      <c r="O24" s="112" t="s">
        <v>132</v>
      </c>
      <c r="P24" s="112">
        <v>70000</v>
      </c>
      <c r="Q24" s="113">
        <f t="shared" si="2"/>
        <v>74221</v>
      </c>
      <c r="R24" s="191">
        <f t="shared" si="1"/>
        <v>72110.5</v>
      </c>
      <c r="S24" s="113">
        <f t="shared" si="3"/>
        <v>1802762.5</v>
      </c>
      <c r="T24" s="232"/>
      <c r="U24" s="34"/>
      <c r="V24" s="175"/>
      <c r="X24" s="34"/>
      <c r="Y24" s="34"/>
      <c r="AA24" s="34"/>
      <c r="AB24" s="34"/>
      <c r="AC24" s="40"/>
      <c r="AD24" s="148"/>
      <c r="AE24" s="148"/>
      <c r="AF24" s="174"/>
      <c r="AG24" s="34"/>
      <c r="AH24" s="34"/>
    </row>
    <row r="25" spans="1:34" ht="30" x14ac:dyDescent="0.25">
      <c r="B25" s="44"/>
      <c r="C25" s="13"/>
      <c r="D25" s="13"/>
      <c r="E25" s="13"/>
      <c r="F25" s="13"/>
      <c r="G25" s="239"/>
      <c r="H25" s="239"/>
      <c r="I25" s="239"/>
      <c r="J25" s="45"/>
      <c r="K25" s="13"/>
      <c r="L25" s="44"/>
      <c r="M25" s="112" t="s">
        <v>133</v>
      </c>
      <c r="N25" s="112" t="s">
        <v>134</v>
      </c>
      <c r="O25" s="112" t="s">
        <v>135</v>
      </c>
      <c r="P25" s="112">
        <v>105000</v>
      </c>
      <c r="Q25" s="113">
        <f t="shared" si="2"/>
        <v>111331.5</v>
      </c>
      <c r="R25" s="191">
        <f t="shared" si="1"/>
        <v>108165.75</v>
      </c>
      <c r="S25" s="113">
        <f t="shared" si="3"/>
        <v>2704143.75</v>
      </c>
      <c r="T25" s="232"/>
      <c r="V25" s="172"/>
      <c r="AD25" s="148"/>
      <c r="AE25" s="148"/>
      <c r="AF25" s="174"/>
    </row>
    <row r="26" spans="1:34" ht="60" x14ac:dyDescent="0.25">
      <c r="A26" s="34"/>
      <c r="B26" s="44"/>
      <c r="C26" s="13"/>
      <c r="D26" s="13"/>
      <c r="E26" s="13"/>
      <c r="F26" s="13"/>
      <c r="G26" s="40" t="s">
        <v>114</v>
      </c>
      <c r="H26" s="13"/>
      <c r="I26" s="13"/>
      <c r="J26" s="45"/>
      <c r="K26" s="13"/>
      <c r="L26" s="44"/>
      <c r="M26" s="112" t="s">
        <v>136</v>
      </c>
      <c r="N26" s="112" t="s">
        <v>137</v>
      </c>
      <c r="O26" s="112" t="s">
        <v>138</v>
      </c>
      <c r="P26" s="112">
        <v>68000</v>
      </c>
      <c r="Q26" s="113">
        <f t="shared" si="2"/>
        <v>72100.399999999994</v>
      </c>
      <c r="R26" s="191">
        <f t="shared" si="1"/>
        <v>70050.2</v>
      </c>
      <c r="S26" s="113">
        <f t="shared" si="3"/>
        <v>1751255</v>
      </c>
      <c r="T26" s="232"/>
      <c r="U26" s="34"/>
      <c r="V26" s="175"/>
      <c r="W26" s="34"/>
      <c r="X26" s="34"/>
      <c r="Y26" s="34"/>
      <c r="Z26" s="34"/>
      <c r="AA26" s="34"/>
      <c r="AB26" s="34"/>
      <c r="AC26" s="34"/>
      <c r="AD26" s="148"/>
      <c r="AE26" s="148"/>
      <c r="AF26" s="174"/>
      <c r="AG26" s="34"/>
      <c r="AH26" s="34"/>
    </row>
    <row r="27" spans="1:34" ht="30" customHeight="1" x14ac:dyDescent="0.25">
      <c r="B27" s="44"/>
      <c r="C27" s="13"/>
      <c r="D27" s="13"/>
      <c r="E27" s="13"/>
      <c r="F27" s="13"/>
      <c r="G27" s="13"/>
      <c r="H27" s="13"/>
      <c r="I27" s="13"/>
      <c r="J27" s="45"/>
      <c r="K27" s="13"/>
      <c r="L27" s="44"/>
      <c r="M27" s="274" t="s">
        <v>94</v>
      </c>
      <c r="N27" s="275"/>
      <c r="O27" s="275"/>
      <c r="P27" s="275"/>
      <c r="Q27" s="276"/>
      <c r="R27" s="115">
        <f>SUM(R21:R26)</f>
        <v>404848.95</v>
      </c>
      <c r="S27" s="115">
        <f>SUM(S21:S26)</f>
        <v>10121223.75</v>
      </c>
      <c r="T27" s="141" t="s">
        <v>166</v>
      </c>
      <c r="V27" s="172"/>
      <c r="AD27" s="148"/>
      <c r="AE27" s="148"/>
      <c r="AF27" s="174"/>
    </row>
    <row r="28" spans="1:34" ht="27" thickBot="1" x14ac:dyDescent="0.3">
      <c r="B28" s="44"/>
      <c r="C28" s="13"/>
      <c r="D28" s="13"/>
      <c r="E28" s="13"/>
      <c r="F28" s="13"/>
      <c r="H28" s="13"/>
      <c r="I28" s="13"/>
      <c r="J28" s="45"/>
      <c r="K28" s="13"/>
      <c r="L28" s="44"/>
      <c r="V28" s="176"/>
      <c r="W28" s="177"/>
      <c r="X28" s="177"/>
      <c r="Y28" s="177"/>
      <c r="Z28" s="177"/>
      <c r="AA28" s="177"/>
      <c r="AB28" s="177"/>
      <c r="AC28" s="177"/>
      <c r="AD28" s="178"/>
      <c r="AE28" s="178"/>
      <c r="AF28" s="179"/>
    </row>
    <row r="29" spans="1:34" ht="26.25" x14ac:dyDescent="0.25">
      <c r="B29" s="44"/>
      <c r="C29" s="13"/>
      <c r="D29" s="13"/>
      <c r="E29" s="13"/>
      <c r="F29" s="13"/>
      <c r="G29" s="13"/>
      <c r="H29" s="13"/>
      <c r="I29" s="13"/>
      <c r="J29" s="45"/>
      <c r="K29" s="13"/>
      <c r="L29" s="263" t="s">
        <v>197</v>
      </c>
      <c r="M29" s="264"/>
      <c r="N29" s="264"/>
      <c r="O29" s="264"/>
      <c r="P29" s="264"/>
      <c r="Q29" s="264"/>
      <c r="R29" s="264"/>
      <c r="S29" s="264"/>
      <c r="T29" s="264"/>
      <c r="U29" s="267"/>
    </row>
    <row r="30" spans="1:34" x14ac:dyDescent="0.25">
      <c r="B30" s="44"/>
      <c r="C30" s="13"/>
      <c r="D30" s="13"/>
      <c r="E30" s="13"/>
      <c r="F30" s="13"/>
      <c r="G30" s="13"/>
      <c r="H30" s="13"/>
      <c r="I30" s="13"/>
      <c r="J30" s="45"/>
      <c r="K30" s="13"/>
      <c r="L30" s="44"/>
      <c r="M30" s="13"/>
      <c r="N30" s="13"/>
      <c r="O30" s="13"/>
      <c r="P30" s="13"/>
      <c r="Q30" s="13"/>
      <c r="U30" s="53"/>
    </row>
    <row r="31" spans="1:34" x14ac:dyDescent="0.25">
      <c r="B31" s="44"/>
      <c r="C31" s="13"/>
      <c r="D31" s="13"/>
      <c r="E31" s="13"/>
      <c r="F31" s="13"/>
      <c r="G31" s="13"/>
      <c r="H31" s="13"/>
      <c r="I31" s="13"/>
      <c r="J31" s="45"/>
      <c r="K31" s="13"/>
      <c r="L31" s="44"/>
      <c r="M31" s="328" t="s">
        <v>27</v>
      </c>
      <c r="N31" s="329"/>
      <c r="O31" s="329"/>
      <c r="P31" s="329"/>
      <c r="Q31" s="329"/>
      <c r="U31" s="53"/>
    </row>
    <row r="32" spans="1:34" ht="30" x14ac:dyDescent="0.25">
      <c r="B32" s="44"/>
      <c r="C32" s="13"/>
      <c r="D32" s="13"/>
      <c r="E32" s="13"/>
      <c r="F32" s="13"/>
      <c r="G32" s="13"/>
      <c r="H32" s="13"/>
      <c r="I32" s="13"/>
      <c r="J32" s="45"/>
      <c r="K32" s="13"/>
      <c r="L32" s="44"/>
      <c r="M32" s="50" t="s">
        <v>59</v>
      </c>
      <c r="N32" s="50" t="s">
        <v>173</v>
      </c>
      <c r="O32" s="50" t="s">
        <v>92</v>
      </c>
      <c r="P32" s="50" t="s">
        <v>61</v>
      </c>
      <c r="Q32" s="50" t="s">
        <v>172</v>
      </c>
      <c r="U32" s="53"/>
    </row>
    <row r="33" spans="2:21" ht="18.75" x14ac:dyDescent="0.25">
      <c r="B33" s="44"/>
      <c r="C33" s="40" t="s">
        <v>57</v>
      </c>
      <c r="D33" s="13"/>
      <c r="E33" s="13"/>
      <c r="F33" s="13"/>
      <c r="G33" s="13"/>
      <c r="H33" s="13"/>
      <c r="I33" s="13"/>
      <c r="J33" s="45"/>
      <c r="K33" s="13"/>
      <c r="L33" s="52"/>
      <c r="M33" s="49" t="s">
        <v>63</v>
      </c>
      <c r="N33" s="51">
        <v>1701099.8674000001</v>
      </c>
      <c r="O33" s="51">
        <f>N33*1.035</f>
        <v>1760638.3627589999</v>
      </c>
      <c r="P33" s="247">
        <f>AVERAGE(O33:O35)</f>
        <v>1755584.1984301729</v>
      </c>
      <c r="Q33" s="327">
        <f>+P33*1.0603</f>
        <v>1861445.9255955124</v>
      </c>
      <c r="U33" s="53"/>
    </row>
    <row r="34" spans="2:21" x14ac:dyDescent="0.25">
      <c r="B34" s="44"/>
      <c r="C34" s="13"/>
      <c r="D34" s="13"/>
      <c r="E34" s="13"/>
      <c r="F34" s="13"/>
      <c r="G34" s="13"/>
      <c r="H34" s="13"/>
      <c r="I34" s="13"/>
      <c r="J34" s="45"/>
      <c r="K34" s="13"/>
      <c r="L34" s="52"/>
      <c r="M34" s="49" t="s">
        <v>62</v>
      </c>
      <c r="N34" s="51">
        <v>1701099.8674000001</v>
      </c>
      <c r="O34" s="51">
        <f t="shared" ref="O34:O35" si="4">N34*1.035</f>
        <v>1760638.3627589999</v>
      </c>
      <c r="P34" s="247"/>
      <c r="Q34" s="327"/>
      <c r="U34" s="53"/>
    </row>
    <row r="35" spans="2:21" x14ac:dyDescent="0.25">
      <c r="B35" s="44"/>
      <c r="C35" s="13"/>
      <c r="D35" s="13"/>
      <c r="E35" s="13"/>
      <c r="F35" s="13"/>
      <c r="G35" s="13"/>
      <c r="H35" s="13"/>
      <c r="I35" s="13"/>
      <c r="J35" s="45"/>
      <c r="K35" s="13"/>
      <c r="L35" s="52"/>
      <c r="M35" s="49" t="s">
        <v>64</v>
      </c>
      <c r="N35" s="51">
        <v>1686450.1157222402</v>
      </c>
      <c r="O35" s="51">
        <f t="shared" si="4"/>
        <v>1745475.8697725185</v>
      </c>
      <c r="P35" s="247"/>
      <c r="Q35" s="327"/>
      <c r="U35" s="53"/>
    </row>
    <row r="36" spans="2:21" ht="18.75" x14ac:dyDescent="0.25">
      <c r="B36" s="44"/>
      <c r="C36" s="13"/>
      <c r="D36" s="13"/>
      <c r="E36" s="13"/>
      <c r="F36" s="13"/>
      <c r="G36" s="13"/>
      <c r="H36" s="13"/>
      <c r="I36" s="13"/>
      <c r="J36" s="45"/>
      <c r="K36" s="13"/>
      <c r="L36" s="52"/>
      <c r="N36" s="40" t="s">
        <v>57</v>
      </c>
      <c r="U36" s="53"/>
    </row>
    <row r="37" spans="2:21" x14ac:dyDescent="0.25">
      <c r="B37" s="44"/>
      <c r="C37" s="13"/>
      <c r="D37" s="13"/>
      <c r="E37" s="13"/>
      <c r="F37" s="13"/>
      <c r="G37" s="13"/>
      <c r="H37" s="13"/>
      <c r="I37" s="13"/>
      <c r="J37" s="45"/>
      <c r="K37" s="13"/>
      <c r="L37" s="52"/>
      <c r="U37" s="53"/>
    </row>
    <row r="38" spans="2:21" x14ac:dyDescent="0.25">
      <c r="B38" s="44"/>
      <c r="D38" s="13"/>
      <c r="E38" s="13"/>
      <c r="F38" s="13"/>
      <c r="G38" s="13"/>
      <c r="H38" s="13"/>
      <c r="I38" s="13"/>
      <c r="J38" s="45"/>
      <c r="K38" s="13"/>
      <c r="L38" s="52"/>
      <c r="U38" s="53"/>
    </row>
    <row r="39" spans="2:21" x14ac:dyDescent="0.25">
      <c r="B39" s="44"/>
      <c r="C39" s="13"/>
      <c r="D39" s="13"/>
      <c r="E39" s="13"/>
      <c r="F39" s="13"/>
      <c r="G39" s="13"/>
      <c r="H39" s="13"/>
      <c r="I39" s="13"/>
      <c r="J39" s="45"/>
      <c r="K39" s="13"/>
      <c r="L39" s="52"/>
      <c r="U39" s="53"/>
    </row>
    <row r="40" spans="2:21" x14ac:dyDescent="0.25">
      <c r="B40" s="44"/>
      <c r="C40" s="13"/>
      <c r="D40" s="13"/>
      <c r="E40" s="13"/>
      <c r="F40" s="153"/>
      <c r="G40" s="153"/>
      <c r="H40" s="153"/>
      <c r="I40" s="153"/>
      <c r="J40" s="53"/>
      <c r="K40" s="13"/>
      <c r="L40" s="52"/>
      <c r="U40" s="53"/>
    </row>
    <row r="41" spans="2:21" x14ac:dyDescent="0.25">
      <c r="B41" s="44"/>
      <c r="C41" s="13"/>
      <c r="D41" s="13"/>
      <c r="E41" s="13"/>
      <c r="F41" s="153"/>
      <c r="G41" s="153"/>
      <c r="H41" s="153"/>
      <c r="I41" s="153"/>
      <c r="J41" s="53"/>
      <c r="K41" s="13"/>
      <c r="L41" s="52"/>
      <c r="U41" s="53"/>
    </row>
    <row r="42" spans="2:21" x14ac:dyDescent="0.25">
      <c r="B42" s="44"/>
      <c r="C42" s="13"/>
      <c r="D42" s="13"/>
      <c r="E42" s="13"/>
      <c r="F42" s="153"/>
      <c r="G42" s="153"/>
      <c r="H42" s="153"/>
      <c r="I42" s="153"/>
      <c r="J42" s="53"/>
      <c r="K42" s="13"/>
      <c r="L42" s="52"/>
      <c r="U42" s="53"/>
    </row>
    <row r="43" spans="2:21" x14ac:dyDescent="0.25">
      <c r="B43" s="44"/>
      <c r="C43" s="13"/>
      <c r="D43" s="13"/>
      <c r="E43" s="13"/>
      <c r="F43" s="153"/>
      <c r="G43" s="153"/>
      <c r="H43" s="153"/>
      <c r="I43" s="153"/>
      <c r="J43" s="53"/>
      <c r="K43" s="13"/>
      <c r="L43" s="52"/>
      <c r="U43" s="53"/>
    </row>
    <row r="44" spans="2:21" x14ac:dyDescent="0.25">
      <c r="B44" s="44"/>
      <c r="C44" s="13"/>
      <c r="D44" s="13"/>
      <c r="E44" s="13"/>
      <c r="F44" s="153"/>
      <c r="G44" s="153"/>
      <c r="H44" s="153"/>
      <c r="I44" s="153"/>
      <c r="J44" s="53"/>
      <c r="K44" s="13"/>
      <c r="L44" s="52"/>
      <c r="U44" s="53"/>
    </row>
    <row r="45" spans="2:21" x14ac:dyDescent="0.25">
      <c r="B45" s="44"/>
      <c r="C45" s="13"/>
      <c r="D45" s="13"/>
      <c r="E45" s="13"/>
      <c r="F45" s="153"/>
      <c r="G45" s="153"/>
      <c r="H45" s="153"/>
      <c r="I45" s="153"/>
      <c r="J45" s="53"/>
      <c r="K45" s="13"/>
      <c r="L45" s="52"/>
      <c r="U45" s="53"/>
    </row>
    <row r="46" spans="2:21" x14ac:dyDescent="0.25">
      <c r="B46" s="44"/>
      <c r="C46" s="13"/>
      <c r="D46" s="13"/>
      <c r="E46" s="13"/>
      <c r="F46" s="153"/>
      <c r="G46" s="153"/>
      <c r="H46" s="153"/>
      <c r="I46" s="153"/>
      <c r="J46" s="53"/>
      <c r="K46" s="13"/>
      <c r="L46" s="52"/>
      <c r="U46" s="53"/>
    </row>
    <row r="47" spans="2:21" x14ac:dyDescent="0.25">
      <c r="B47" s="44"/>
      <c r="C47" s="13"/>
      <c r="D47" s="13"/>
      <c r="E47" s="13"/>
      <c r="F47" s="153"/>
      <c r="G47" s="153"/>
      <c r="H47" s="153"/>
      <c r="I47" s="153"/>
      <c r="J47" s="53"/>
      <c r="K47" s="13"/>
      <c r="L47" s="52"/>
      <c r="U47" s="53"/>
    </row>
    <row r="48" spans="2:21" x14ac:dyDescent="0.25">
      <c r="B48" s="44"/>
      <c r="C48" s="13"/>
      <c r="D48" s="13"/>
      <c r="E48" s="13"/>
      <c r="F48" s="153"/>
      <c r="G48" s="153"/>
      <c r="H48" s="153"/>
      <c r="I48" s="153"/>
      <c r="J48" s="53"/>
      <c r="K48" s="13"/>
      <c r="L48" s="52"/>
      <c r="U48" s="53"/>
    </row>
    <row r="49" spans="2:21" ht="18.75" x14ac:dyDescent="0.25">
      <c r="B49" s="44"/>
      <c r="C49" s="40" t="s">
        <v>55</v>
      </c>
      <c r="D49" s="13"/>
      <c r="E49" s="13"/>
      <c r="F49" s="153"/>
      <c r="G49" s="153"/>
      <c r="H49" s="153"/>
      <c r="I49" s="153"/>
      <c r="J49" s="53"/>
      <c r="K49" s="13"/>
      <c r="L49" s="52"/>
      <c r="N49" s="40" t="s">
        <v>56</v>
      </c>
      <c r="U49" s="53"/>
    </row>
    <row r="50" spans="2:21" x14ac:dyDescent="0.25">
      <c r="B50" s="44"/>
      <c r="C50" s="13"/>
      <c r="D50" s="13"/>
      <c r="E50" s="13"/>
      <c r="F50" s="13"/>
      <c r="G50" s="13"/>
      <c r="H50" s="13"/>
      <c r="I50" s="13"/>
      <c r="J50" s="45"/>
      <c r="K50" s="13"/>
      <c r="L50" s="52"/>
      <c r="U50" s="53"/>
    </row>
    <row r="51" spans="2:21" x14ac:dyDescent="0.25">
      <c r="B51" s="44"/>
      <c r="C51" s="13"/>
      <c r="D51" s="13"/>
      <c r="E51" s="13"/>
      <c r="F51" s="13"/>
      <c r="G51" s="13"/>
      <c r="H51" s="13"/>
      <c r="I51" s="13"/>
      <c r="J51" s="45"/>
      <c r="K51" s="13"/>
      <c r="L51" s="52"/>
      <c r="U51" s="53"/>
    </row>
    <row r="52" spans="2:21" x14ac:dyDescent="0.25">
      <c r="B52" s="44"/>
      <c r="C52" s="13"/>
      <c r="D52" s="13"/>
      <c r="E52" s="13"/>
      <c r="F52" s="13"/>
      <c r="G52" s="13"/>
      <c r="H52" s="13"/>
      <c r="I52" s="13"/>
      <c r="J52" s="45"/>
      <c r="K52" s="13"/>
      <c r="L52" s="52"/>
      <c r="U52" s="53"/>
    </row>
    <row r="53" spans="2:21" x14ac:dyDescent="0.25">
      <c r="B53" s="44"/>
      <c r="C53" s="13"/>
      <c r="D53" s="13"/>
      <c r="E53" s="13"/>
      <c r="F53" s="13"/>
      <c r="G53" s="13"/>
      <c r="H53" s="13"/>
      <c r="I53" s="13"/>
      <c r="J53" s="45"/>
      <c r="K53" s="13"/>
      <c r="L53" s="52"/>
      <c r="U53" s="53"/>
    </row>
    <row r="54" spans="2:21" x14ac:dyDescent="0.25">
      <c r="B54" s="44"/>
      <c r="C54" s="13"/>
      <c r="D54" s="13"/>
      <c r="E54" s="13"/>
      <c r="F54" s="13"/>
      <c r="G54" s="13"/>
      <c r="H54" s="13"/>
      <c r="I54" s="13"/>
      <c r="J54" s="45"/>
      <c r="K54" s="13"/>
      <c r="L54" s="52"/>
      <c r="U54" s="53"/>
    </row>
    <row r="55" spans="2:21" x14ac:dyDescent="0.25">
      <c r="B55" s="44"/>
      <c r="C55" s="13"/>
      <c r="D55" s="13"/>
      <c r="E55" s="13"/>
      <c r="F55" s="13"/>
      <c r="G55" s="13"/>
      <c r="H55" s="13"/>
      <c r="I55" s="13"/>
      <c r="J55" s="45"/>
      <c r="K55" s="13"/>
      <c r="L55" s="52"/>
      <c r="U55" s="53"/>
    </row>
    <row r="56" spans="2:21" x14ac:dyDescent="0.25">
      <c r="B56" s="44"/>
      <c r="C56" s="13"/>
      <c r="D56" s="13"/>
      <c r="E56" s="13"/>
      <c r="F56" s="13"/>
      <c r="G56" s="13"/>
      <c r="H56" s="13"/>
      <c r="I56" s="13"/>
      <c r="J56" s="45"/>
      <c r="K56" s="13"/>
      <c r="L56" s="52"/>
      <c r="U56" s="53"/>
    </row>
    <row r="57" spans="2:21" x14ac:dyDescent="0.25">
      <c r="B57" s="44"/>
      <c r="C57" s="13"/>
      <c r="D57" s="13"/>
      <c r="E57" s="13"/>
      <c r="F57" s="13"/>
      <c r="G57" s="13"/>
      <c r="H57" s="13"/>
      <c r="I57" s="13"/>
      <c r="J57" s="45"/>
      <c r="K57" s="13"/>
      <c r="L57" s="52"/>
      <c r="U57" s="53"/>
    </row>
    <row r="58" spans="2:21" x14ac:dyDescent="0.25">
      <c r="B58" s="44"/>
      <c r="C58" s="13"/>
      <c r="D58" s="13"/>
      <c r="E58" s="13"/>
      <c r="F58" s="13"/>
      <c r="G58" s="13"/>
      <c r="H58" s="13"/>
      <c r="I58" s="13"/>
      <c r="J58" s="45"/>
      <c r="K58" s="13"/>
      <c r="L58" s="52"/>
      <c r="U58" s="53"/>
    </row>
    <row r="59" spans="2:21" x14ac:dyDescent="0.25">
      <c r="B59" s="44"/>
      <c r="D59" s="13"/>
      <c r="E59" s="13"/>
      <c r="F59" s="13"/>
      <c r="G59" s="13"/>
      <c r="H59" s="13"/>
      <c r="I59" s="13"/>
      <c r="J59" s="45"/>
      <c r="K59" s="13"/>
      <c r="L59" s="52"/>
      <c r="U59" s="53"/>
    </row>
    <row r="60" spans="2:21" ht="18.75" x14ac:dyDescent="0.25">
      <c r="B60" s="44"/>
      <c r="C60" s="40" t="s">
        <v>50</v>
      </c>
      <c r="D60" s="13"/>
      <c r="E60" s="13"/>
      <c r="F60" s="13"/>
      <c r="G60" s="13"/>
      <c r="H60" s="13"/>
      <c r="I60" s="13"/>
      <c r="J60" s="45"/>
      <c r="K60" s="13"/>
      <c r="L60" s="52"/>
      <c r="U60" s="53"/>
    </row>
    <row r="61" spans="2:21" ht="18.75" x14ac:dyDescent="0.25">
      <c r="B61" s="44"/>
      <c r="C61" s="13"/>
      <c r="D61" s="13"/>
      <c r="E61" s="13"/>
      <c r="F61" s="13"/>
      <c r="G61" s="13"/>
      <c r="H61" s="13"/>
      <c r="I61" s="13"/>
      <c r="J61" s="45"/>
      <c r="K61" s="13"/>
      <c r="L61" s="52"/>
      <c r="S61" s="40"/>
      <c r="U61" s="53"/>
    </row>
    <row r="62" spans="2:21" x14ac:dyDescent="0.25">
      <c r="B62" s="44"/>
      <c r="C62" s="13"/>
      <c r="D62" s="13"/>
      <c r="E62" s="13"/>
      <c r="F62" s="13"/>
      <c r="G62" s="13"/>
      <c r="H62" s="13"/>
      <c r="I62" s="13"/>
      <c r="J62" s="45"/>
      <c r="K62" s="13"/>
      <c r="L62" s="52"/>
      <c r="U62" s="53"/>
    </row>
    <row r="63" spans="2:21" x14ac:dyDescent="0.25">
      <c r="B63" s="44"/>
      <c r="C63" s="13"/>
      <c r="D63" s="13"/>
      <c r="E63" s="13"/>
      <c r="F63" s="13"/>
      <c r="G63" s="13"/>
      <c r="H63" s="13"/>
      <c r="I63" s="13"/>
      <c r="J63" s="45"/>
      <c r="K63" s="13"/>
      <c r="L63" s="52"/>
      <c r="U63" s="53"/>
    </row>
    <row r="64" spans="2:21" ht="15.75" thickBot="1" x14ac:dyDescent="0.3">
      <c r="B64" s="44"/>
      <c r="C64" s="13"/>
      <c r="D64" s="13"/>
      <c r="E64" s="13"/>
      <c r="F64" s="13"/>
      <c r="G64" s="13"/>
      <c r="H64" s="13"/>
      <c r="I64" s="13"/>
      <c r="J64" s="45"/>
      <c r="K64" s="13"/>
      <c r="L64" s="55"/>
      <c r="M64" s="56"/>
      <c r="N64" s="56"/>
      <c r="O64" s="56"/>
      <c r="P64" s="56"/>
      <c r="Q64" s="56"/>
      <c r="R64" s="56"/>
      <c r="S64" s="56"/>
      <c r="T64" s="56"/>
      <c r="U64" s="57"/>
    </row>
    <row r="65" spans="2:27" x14ac:dyDescent="0.25">
      <c r="B65" s="44"/>
      <c r="C65" s="13"/>
      <c r="D65" s="13"/>
      <c r="E65" s="13"/>
      <c r="F65" s="13"/>
      <c r="G65" s="13"/>
      <c r="H65" s="13"/>
      <c r="I65" s="13"/>
      <c r="J65" s="45"/>
      <c r="K65" s="13"/>
    </row>
    <row r="66" spans="2:27" x14ac:dyDescent="0.25">
      <c r="B66" s="44"/>
      <c r="C66" s="13"/>
      <c r="D66" s="13"/>
      <c r="E66" s="13"/>
      <c r="F66" s="13"/>
      <c r="G66" s="13"/>
      <c r="H66" s="13"/>
      <c r="I66" s="13"/>
      <c r="J66" s="45"/>
      <c r="K66" s="13"/>
    </row>
    <row r="67" spans="2:27" x14ac:dyDescent="0.25">
      <c r="B67" s="44"/>
      <c r="C67" s="13"/>
      <c r="D67" s="13"/>
      <c r="E67" s="13"/>
      <c r="F67" s="13"/>
      <c r="G67" s="13"/>
      <c r="H67" s="13"/>
      <c r="I67" s="13"/>
      <c r="J67" s="45"/>
      <c r="K67" s="13"/>
    </row>
    <row r="68" spans="2:27" x14ac:dyDescent="0.25">
      <c r="B68" s="44"/>
      <c r="C68" s="13"/>
      <c r="D68" s="13"/>
      <c r="E68" s="13"/>
      <c r="F68" s="13"/>
      <c r="G68" s="13"/>
      <c r="H68" s="13"/>
      <c r="I68" s="13"/>
      <c r="J68" s="45"/>
      <c r="K68" s="13"/>
    </row>
    <row r="69" spans="2:27" x14ac:dyDescent="0.25">
      <c r="B69" s="44"/>
      <c r="C69" s="13"/>
      <c r="D69" s="13"/>
      <c r="E69" s="13"/>
      <c r="F69" s="13"/>
      <c r="G69" s="13"/>
      <c r="H69" s="13"/>
      <c r="I69" s="13"/>
      <c r="J69" s="45"/>
      <c r="K69" s="13"/>
    </row>
    <row r="70" spans="2:27" x14ac:dyDescent="0.25">
      <c r="B70" s="44"/>
      <c r="C70" s="13"/>
      <c r="D70" s="13"/>
      <c r="E70" s="13"/>
      <c r="F70" s="13"/>
      <c r="G70" s="13"/>
      <c r="H70" s="13"/>
      <c r="I70" s="13"/>
      <c r="J70" s="45"/>
      <c r="K70" s="13"/>
    </row>
    <row r="71" spans="2:27" x14ac:dyDescent="0.25">
      <c r="B71" s="44"/>
      <c r="C71" s="13"/>
      <c r="D71" s="13"/>
      <c r="E71" s="13"/>
      <c r="F71" s="13"/>
      <c r="G71" s="13"/>
      <c r="H71" s="13"/>
      <c r="I71" s="13"/>
      <c r="J71" s="45"/>
      <c r="K71" s="13"/>
      <c r="Y71" s="239"/>
      <c r="Z71" s="239"/>
      <c r="AA71" s="239"/>
    </row>
    <row r="72" spans="2:27" x14ac:dyDescent="0.25">
      <c r="B72" s="44"/>
      <c r="D72" s="13"/>
      <c r="E72" s="13"/>
      <c r="F72" s="13"/>
      <c r="G72" s="13"/>
      <c r="H72" s="13"/>
      <c r="I72" s="13"/>
      <c r="J72" s="45"/>
      <c r="K72" s="13"/>
      <c r="Y72" s="239"/>
      <c r="Z72" s="239"/>
      <c r="AA72" s="239"/>
    </row>
    <row r="73" spans="2:27" x14ac:dyDescent="0.25">
      <c r="B73" s="44"/>
      <c r="C73" s="13"/>
      <c r="D73" s="13"/>
      <c r="E73" s="13"/>
      <c r="F73" s="13"/>
      <c r="G73" s="13"/>
      <c r="H73" s="13"/>
      <c r="I73" s="13"/>
      <c r="J73" s="45"/>
      <c r="K73" s="13"/>
      <c r="Y73" s="239"/>
      <c r="Z73" s="239"/>
      <c r="AA73" s="239"/>
    </row>
    <row r="74" spans="2:27" x14ac:dyDescent="0.25">
      <c r="B74" s="44"/>
      <c r="C74" s="13"/>
      <c r="D74" s="13"/>
      <c r="E74" s="13"/>
      <c r="F74" s="13"/>
      <c r="G74" s="13"/>
      <c r="H74" s="13"/>
      <c r="I74" s="13"/>
      <c r="J74" s="45"/>
      <c r="K74" s="13"/>
    </row>
    <row r="75" spans="2:27" x14ac:dyDescent="0.25">
      <c r="B75" s="44"/>
      <c r="C75" s="13"/>
      <c r="D75" s="13"/>
      <c r="E75" s="13"/>
      <c r="F75" s="13"/>
      <c r="G75" s="13"/>
      <c r="H75" s="13"/>
      <c r="I75" s="13"/>
      <c r="J75" s="45"/>
      <c r="K75" s="13"/>
    </row>
    <row r="76" spans="2:27" x14ac:dyDescent="0.25">
      <c r="B76" s="44"/>
      <c r="C76" s="13"/>
      <c r="D76" s="13"/>
      <c r="E76" s="13"/>
      <c r="F76" s="13"/>
      <c r="G76" s="13"/>
      <c r="H76" s="13"/>
      <c r="I76" s="13"/>
      <c r="J76" s="45"/>
      <c r="K76" s="13"/>
    </row>
    <row r="77" spans="2:27" x14ac:dyDescent="0.25">
      <c r="B77" s="44"/>
      <c r="C77" s="13"/>
      <c r="D77" s="13"/>
      <c r="E77" s="13"/>
      <c r="F77" s="13"/>
      <c r="G77" s="13"/>
      <c r="H77" s="13"/>
      <c r="I77" s="13"/>
      <c r="J77" s="45"/>
      <c r="K77" s="13"/>
    </row>
    <row r="78" spans="2:27" x14ac:dyDescent="0.25">
      <c r="B78" s="44"/>
      <c r="C78" s="13"/>
      <c r="D78" s="13"/>
      <c r="E78" s="13"/>
      <c r="F78" s="13"/>
      <c r="G78" s="13"/>
      <c r="H78" s="13"/>
      <c r="I78" s="13"/>
      <c r="J78" s="45"/>
    </row>
    <row r="79" spans="2:27" ht="15.75" thickBot="1" x14ac:dyDescent="0.3">
      <c r="B79" s="46"/>
      <c r="C79" s="47"/>
      <c r="D79" s="47"/>
      <c r="E79" s="47"/>
      <c r="F79" s="47"/>
      <c r="G79" s="47"/>
      <c r="H79" s="47"/>
      <c r="I79" s="47"/>
      <c r="J79" s="48"/>
    </row>
    <row r="80" spans="2:27" x14ac:dyDescent="0.25">
      <c r="B80" s="13"/>
      <c r="C80" s="13"/>
      <c r="D80" s="13"/>
      <c r="E80" s="13"/>
      <c r="F80" s="13"/>
      <c r="G80" s="13"/>
      <c r="H80" s="13"/>
      <c r="I80" s="13"/>
      <c r="J80" s="13"/>
    </row>
    <row r="81" spans="2:10" x14ac:dyDescent="0.25">
      <c r="B81" s="13"/>
      <c r="C81" s="13"/>
      <c r="D81" s="13"/>
      <c r="E81" s="13"/>
      <c r="F81" s="13"/>
      <c r="G81" s="13"/>
      <c r="H81" s="13"/>
      <c r="I81" s="13"/>
      <c r="J81" s="13"/>
    </row>
    <row r="82" spans="2:10" x14ac:dyDescent="0.25">
      <c r="B82" s="13"/>
      <c r="C82" s="13"/>
      <c r="D82" s="13"/>
      <c r="E82" s="13"/>
      <c r="F82" s="13"/>
      <c r="G82" s="13"/>
      <c r="H82" s="13"/>
      <c r="I82" s="13"/>
      <c r="J82" s="13"/>
    </row>
    <row r="83" spans="2:10" x14ac:dyDescent="0.25">
      <c r="B83" s="13"/>
      <c r="C83" s="13"/>
      <c r="D83" s="13"/>
      <c r="E83" s="13"/>
      <c r="F83" s="13"/>
      <c r="G83" s="13"/>
      <c r="H83" s="13"/>
      <c r="I83" s="13"/>
      <c r="J83" s="13"/>
    </row>
    <row r="84" spans="2:10" x14ac:dyDescent="0.25">
      <c r="B84" s="13"/>
      <c r="C84" s="13"/>
      <c r="D84" s="13"/>
      <c r="E84" s="13"/>
      <c r="F84" s="13"/>
      <c r="G84" s="13"/>
      <c r="H84" s="13"/>
      <c r="I84" s="13"/>
      <c r="J84" s="13"/>
    </row>
    <row r="85" spans="2:10" x14ac:dyDescent="0.25">
      <c r="B85" s="13"/>
      <c r="C85" s="13"/>
      <c r="D85" s="13"/>
      <c r="E85" s="13"/>
      <c r="F85" s="13"/>
      <c r="G85" s="13"/>
      <c r="H85" s="13"/>
      <c r="I85" s="13"/>
      <c r="J85" s="13"/>
    </row>
    <row r="86" spans="2:10" x14ac:dyDescent="0.25">
      <c r="B86" s="13"/>
      <c r="C86" s="13"/>
      <c r="D86" s="13"/>
      <c r="E86" s="13"/>
      <c r="F86" s="13"/>
      <c r="G86" s="13"/>
      <c r="H86" s="13"/>
      <c r="I86" s="13"/>
      <c r="J86" s="13"/>
    </row>
    <row r="87" spans="2:10" x14ac:dyDescent="0.25">
      <c r="B87" s="13"/>
      <c r="C87" s="13"/>
      <c r="D87" s="13"/>
      <c r="E87" s="13"/>
      <c r="F87" s="13"/>
      <c r="G87" s="13"/>
      <c r="H87" s="13"/>
      <c r="I87" s="13"/>
      <c r="J87" s="13"/>
    </row>
    <row r="88" spans="2:10" x14ac:dyDescent="0.25">
      <c r="B88" s="13"/>
      <c r="C88" s="13"/>
      <c r="D88" s="13"/>
      <c r="E88" s="13"/>
      <c r="F88" s="13"/>
      <c r="G88" s="13"/>
      <c r="H88" s="13"/>
      <c r="I88" s="13"/>
      <c r="J88" s="13"/>
    </row>
    <row r="89" spans="2:10" x14ac:dyDescent="0.25">
      <c r="B89" s="13"/>
      <c r="C89" s="13"/>
      <c r="D89" s="13"/>
      <c r="E89" s="13"/>
      <c r="F89" s="13"/>
      <c r="G89" s="13"/>
      <c r="H89" s="13"/>
      <c r="I89" s="13"/>
      <c r="J89" s="13"/>
    </row>
    <row r="90" spans="2:10" x14ac:dyDescent="0.25">
      <c r="B90" s="13"/>
      <c r="C90" s="13"/>
      <c r="D90" s="13"/>
      <c r="E90" s="13"/>
      <c r="F90" s="13"/>
      <c r="G90" s="13"/>
      <c r="H90" s="13"/>
      <c r="I90" s="13"/>
    </row>
    <row r="91" spans="2:10" x14ac:dyDescent="0.25">
      <c r="B91" s="13"/>
      <c r="C91" s="13"/>
      <c r="D91" s="13"/>
      <c r="E91" s="13"/>
      <c r="F91" s="13"/>
      <c r="G91" s="13"/>
      <c r="H91" s="13"/>
      <c r="I91" s="13"/>
      <c r="J91" s="13"/>
    </row>
  </sheetData>
  <mergeCells count="27">
    <mergeCell ref="V16:AE16"/>
    <mergeCell ref="B17:E17"/>
    <mergeCell ref="M18:S19"/>
    <mergeCell ref="T18:T26"/>
    <mergeCell ref="E19:E21"/>
    <mergeCell ref="X20:X23"/>
    <mergeCell ref="W20:W23"/>
    <mergeCell ref="B23:C24"/>
    <mergeCell ref="L29:U29"/>
    <mergeCell ref="P33:P35"/>
    <mergeCell ref="Y71:AA73"/>
    <mergeCell ref="G18:I18"/>
    <mergeCell ref="Q33:Q35"/>
    <mergeCell ref="M31:Q31"/>
    <mergeCell ref="M27:Q27"/>
    <mergeCell ref="G23:I25"/>
    <mergeCell ref="L4:L7"/>
    <mergeCell ref="B16:J16"/>
    <mergeCell ref="L16:T16"/>
    <mergeCell ref="B1:H2"/>
    <mergeCell ref="A5:A10"/>
    <mergeCell ref="H5:H10"/>
    <mergeCell ref="K5:K10"/>
    <mergeCell ref="A11:J11"/>
    <mergeCell ref="B5:B10"/>
    <mergeCell ref="C5:C10"/>
    <mergeCell ref="D5:D10"/>
  </mergeCells>
  <pageMargins left="0.7" right="0.7" top="0.75" bottom="0.75" header="0.3" footer="0.3"/>
  <pageSetup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2:Z204"/>
  <sheetViews>
    <sheetView topLeftCell="M21" zoomScale="70" zoomScaleNormal="70" workbookViewId="0">
      <selection activeCell="J9" sqref="J9"/>
    </sheetView>
  </sheetViews>
  <sheetFormatPr baseColWidth="10" defaultColWidth="11.42578125" defaultRowHeight="15" x14ac:dyDescent="0.25"/>
  <cols>
    <col min="1" max="1" width="7.5703125" style="22" customWidth="1"/>
    <col min="2" max="2" width="25" style="22" customWidth="1"/>
    <col min="3" max="3" width="109.42578125" style="22" customWidth="1"/>
    <col min="4" max="4" width="88.140625" style="22" customWidth="1"/>
    <col min="5" max="5" width="21.140625" style="22" customWidth="1"/>
    <col min="6" max="7" width="15.28515625" style="22" customWidth="1"/>
    <col min="8" max="8" width="27.28515625" style="22" customWidth="1"/>
    <col min="9" max="9" width="19.42578125" style="22" customWidth="1"/>
    <col min="10" max="10" width="21.5703125" style="22" customWidth="1"/>
    <col min="11" max="11" width="29.5703125" style="22" customWidth="1"/>
    <col min="12" max="12" width="11.42578125" style="22"/>
    <col min="13" max="13" width="80.5703125" style="22" customWidth="1"/>
    <col min="14" max="14" width="11.42578125" style="22"/>
    <col min="15" max="16" width="21.28515625" style="22" customWidth="1"/>
    <col min="17" max="17" width="28" style="22" customWidth="1"/>
    <col min="18" max="18" width="16.42578125" style="22" customWidth="1"/>
    <col min="19" max="19" width="24.140625" style="22" customWidth="1"/>
    <col min="20" max="20" width="16.140625" style="22" customWidth="1"/>
    <col min="21" max="16384" width="11.42578125" style="22"/>
  </cols>
  <sheetData>
    <row r="2" spans="1:26" ht="15" customHeight="1" x14ac:dyDescent="0.25">
      <c r="B2" s="246" t="s">
        <v>179</v>
      </c>
      <c r="C2" s="246"/>
      <c r="D2" s="246"/>
      <c r="E2" s="246"/>
      <c r="F2" s="246"/>
      <c r="G2" s="246"/>
      <c r="H2" s="246"/>
    </row>
    <row r="3" spans="1:26" ht="15" customHeight="1" x14ac:dyDescent="0.25">
      <c r="B3" s="246"/>
      <c r="C3" s="246"/>
      <c r="D3" s="246"/>
      <c r="E3" s="246"/>
      <c r="F3" s="246"/>
      <c r="G3" s="246"/>
      <c r="H3" s="246"/>
    </row>
    <row r="4" spans="1:26" ht="15.75" thickBot="1" x14ac:dyDescent="0.3"/>
    <row r="5" spans="1:26" ht="48.75" customHeight="1" x14ac:dyDescent="0.25">
      <c r="A5" s="16" t="s">
        <v>16</v>
      </c>
      <c r="B5" s="15" t="s">
        <v>1</v>
      </c>
      <c r="C5" s="20" t="s">
        <v>17</v>
      </c>
      <c r="D5" s="16" t="s">
        <v>40</v>
      </c>
      <c r="E5" s="16" t="s">
        <v>18</v>
      </c>
      <c r="F5" s="16" t="s">
        <v>19</v>
      </c>
      <c r="G5" s="16" t="s">
        <v>20</v>
      </c>
      <c r="H5" s="16" t="s">
        <v>2</v>
      </c>
      <c r="I5" s="16" t="s">
        <v>21</v>
      </c>
      <c r="J5" s="17" t="s">
        <v>22</v>
      </c>
    </row>
    <row r="6" spans="1:26" s="21" customFormat="1" ht="75" customHeight="1" x14ac:dyDescent="0.25">
      <c r="A6" s="240" t="s">
        <v>38</v>
      </c>
      <c r="B6" s="265" t="s">
        <v>44</v>
      </c>
      <c r="C6" s="266" t="s">
        <v>217</v>
      </c>
      <c r="D6" s="23" t="s">
        <v>160</v>
      </c>
      <c r="E6" s="23" t="s">
        <v>24</v>
      </c>
      <c r="F6" s="23">
        <v>25</v>
      </c>
      <c r="G6" s="240">
        <v>6</v>
      </c>
      <c r="H6" s="42">
        <f>+F20</f>
        <v>16192.904480481668</v>
      </c>
      <c r="I6" s="96">
        <f>H6*F6</f>
        <v>404822.61201204167</v>
      </c>
      <c r="J6" s="243">
        <f>+SUM(I6:I8)*G6</f>
        <v>16928591.187072251</v>
      </c>
      <c r="K6" s="253" t="s">
        <v>183</v>
      </c>
      <c r="M6" s="22"/>
    </row>
    <row r="7" spans="1:26" s="21" customFormat="1" ht="75" customHeight="1" x14ac:dyDescent="0.25">
      <c r="A7" s="241"/>
      <c r="B7" s="266"/>
      <c r="C7" s="266"/>
      <c r="D7" s="23" t="s">
        <v>161</v>
      </c>
      <c r="E7" s="23" t="s">
        <v>25</v>
      </c>
      <c r="F7" s="23">
        <v>25</v>
      </c>
      <c r="G7" s="241"/>
      <c r="H7" s="42">
        <f>+J21</f>
        <v>27214.720100000002</v>
      </c>
      <c r="I7" s="96">
        <f>H7*F7</f>
        <v>680368.00250000006</v>
      </c>
      <c r="J7" s="244"/>
      <c r="K7" s="253"/>
      <c r="M7" s="22"/>
    </row>
    <row r="8" spans="1:26" s="21" customFormat="1" ht="246" customHeight="1" x14ac:dyDescent="0.25">
      <c r="A8" s="242"/>
      <c r="B8" s="288"/>
      <c r="C8" s="288"/>
      <c r="D8" s="23" t="s">
        <v>207</v>
      </c>
      <c r="E8" s="23" t="s">
        <v>93</v>
      </c>
      <c r="F8" s="23">
        <v>1</v>
      </c>
      <c r="G8" s="242"/>
      <c r="H8" s="42">
        <f>+T26</f>
        <v>1736241.25</v>
      </c>
      <c r="I8" s="96">
        <f>H8*F8</f>
        <v>1736241.25</v>
      </c>
      <c r="J8" s="245"/>
      <c r="K8" s="253"/>
    </row>
    <row r="9" spans="1:26" ht="15.75" x14ac:dyDescent="0.25">
      <c r="A9" s="277" t="s">
        <v>12</v>
      </c>
      <c r="B9" s="278"/>
      <c r="C9" s="278"/>
      <c r="D9" s="278"/>
      <c r="E9" s="278"/>
      <c r="F9" s="278"/>
      <c r="G9" s="278"/>
      <c r="H9" s="279"/>
      <c r="I9" s="67">
        <f>SUM(I6:I8)</f>
        <v>2821431.8645120417</v>
      </c>
      <c r="J9" s="19">
        <f>SUM(J6:J8)</f>
        <v>16928591.187072251</v>
      </c>
      <c r="K9" s="253"/>
      <c r="L9" s="21"/>
      <c r="M9" s="21"/>
      <c r="N9" s="21"/>
      <c r="O9" s="21"/>
      <c r="P9" s="21"/>
      <c r="Q9" s="21"/>
      <c r="R9" s="21"/>
      <c r="S9" s="21"/>
    </row>
    <row r="10" spans="1:26" x14ac:dyDescent="0.25">
      <c r="L10" s="21"/>
      <c r="M10" s="21"/>
      <c r="N10" s="21"/>
      <c r="O10" s="21"/>
      <c r="P10" s="21"/>
      <c r="Q10" s="21"/>
      <c r="R10" s="21"/>
      <c r="S10" s="21"/>
    </row>
    <row r="11" spans="1:26" x14ac:dyDescent="0.25">
      <c r="L11" s="21"/>
      <c r="M11" s="21"/>
      <c r="N11" s="21"/>
      <c r="O11" s="21"/>
      <c r="P11" s="21"/>
      <c r="Q11" s="21"/>
      <c r="R11" s="21"/>
      <c r="S11" s="21"/>
    </row>
    <row r="12" spans="1:26" x14ac:dyDescent="0.25">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15.75" thickBot="1" x14ac:dyDescent="0.3">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ht="26.25" x14ac:dyDescent="0.25">
      <c r="A14" s="14"/>
      <c r="B14" s="307" t="s">
        <v>199</v>
      </c>
      <c r="C14" s="308"/>
      <c r="D14" s="308"/>
      <c r="E14" s="308"/>
      <c r="F14" s="308"/>
      <c r="G14" s="308"/>
      <c r="H14" s="308"/>
      <c r="I14" s="308"/>
      <c r="J14" s="308"/>
      <c r="K14" s="308"/>
      <c r="L14" s="309"/>
      <c r="M14" s="14"/>
      <c r="N14" s="307" t="s">
        <v>200</v>
      </c>
      <c r="O14" s="308"/>
      <c r="P14" s="308"/>
      <c r="Q14" s="308"/>
      <c r="R14" s="308"/>
      <c r="S14" s="308"/>
      <c r="T14" s="308"/>
      <c r="U14" s="308"/>
      <c r="V14" s="308"/>
      <c r="W14" s="308"/>
      <c r="X14" s="308"/>
      <c r="Y14" s="308"/>
      <c r="Z14" s="309"/>
    </row>
    <row r="15" spans="1:26" x14ac:dyDescent="0.25">
      <c r="A15" s="14"/>
      <c r="B15" s="117"/>
      <c r="C15" s="14"/>
      <c r="D15" s="14"/>
      <c r="E15" s="14"/>
      <c r="F15" s="14"/>
      <c r="G15" s="14"/>
      <c r="H15" s="14"/>
      <c r="I15" s="14"/>
      <c r="J15" s="14"/>
      <c r="K15" s="14"/>
      <c r="L15" s="118"/>
      <c r="M15" s="14"/>
      <c r="N15" s="117"/>
      <c r="O15" s="14"/>
      <c r="P15" s="14"/>
      <c r="Q15" s="14"/>
      <c r="R15" s="14"/>
      <c r="S15" s="14"/>
      <c r="T15" s="14"/>
      <c r="U15" s="14"/>
      <c r="V15" s="14"/>
      <c r="W15" s="14"/>
      <c r="X15" s="14"/>
      <c r="Y15" s="14"/>
      <c r="Z15" s="118"/>
    </row>
    <row r="16" spans="1:26" ht="18" x14ac:dyDescent="0.25">
      <c r="A16" s="14"/>
      <c r="B16" s="117"/>
      <c r="C16" s="14"/>
      <c r="D16" s="14"/>
      <c r="E16" s="14"/>
      <c r="F16" s="14"/>
      <c r="G16" s="14"/>
      <c r="H16" s="14"/>
      <c r="I16" s="14"/>
      <c r="J16" s="14"/>
      <c r="K16" s="14"/>
      <c r="L16" s="118"/>
      <c r="M16" s="14"/>
      <c r="N16" s="117"/>
      <c r="O16" s="144"/>
      <c r="P16" s="144"/>
      <c r="Q16" s="144"/>
      <c r="R16" s="144"/>
      <c r="S16" s="144"/>
      <c r="T16" s="144"/>
      <c r="U16" s="144"/>
      <c r="V16" s="144"/>
      <c r="W16" s="145"/>
      <c r="X16" s="142"/>
      <c r="Y16" s="142"/>
      <c r="Z16" s="118"/>
    </row>
    <row r="17" spans="1:26" ht="18" x14ac:dyDescent="0.25">
      <c r="A17" s="14"/>
      <c r="B17" s="117"/>
      <c r="C17" s="14"/>
      <c r="D17" s="14"/>
      <c r="E17" s="14"/>
      <c r="F17" s="14"/>
      <c r="G17" s="14"/>
      <c r="H17" s="14"/>
      <c r="I17" s="14"/>
      <c r="J17" s="14"/>
      <c r="K17" s="14"/>
      <c r="L17" s="118"/>
      <c r="M17" s="14"/>
      <c r="N17" s="117"/>
      <c r="O17" s="226" t="s">
        <v>115</v>
      </c>
      <c r="P17" s="227"/>
      <c r="Q17" s="227"/>
      <c r="R17" s="227"/>
      <c r="S17" s="227"/>
      <c r="T17" s="228"/>
      <c r="U17" s="305" t="s">
        <v>139</v>
      </c>
      <c r="V17" s="306"/>
      <c r="W17" s="145"/>
      <c r="X17" s="142"/>
      <c r="Y17" s="142"/>
      <c r="Z17" s="118"/>
    </row>
    <row r="18" spans="1:26" x14ac:dyDescent="0.25">
      <c r="A18" s="14"/>
      <c r="B18" s="117"/>
      <c r="C18" s="310" t="s">
        <v>65</v>
      </c>
      <c r="D18" s="310"/>
      <c r="E18" s="310"/>
      <c r="F18" s="310"/>
      <c r="G18" s="14"/>
      <c r="H18" s="14"/>
      <c r="I18" s="14"/>
      <c r="J18" s="14"/>
      <c r="K18" s="14"/>
      <c r="L18" s="118"/>
      <c r="M18" s="14"/>
      <c r="N18" s="117"/>
      <c r="O18" s="229"/>
      <c r="P18" s="230"/>
      <c r="Q18" s="230"/>
      <c r="R18" s="230"/>
      <c r="S18" s="230"/>
      <c r="T18" s="231"/>
      <c r="U18" s="305"/>
      <c r="V18" s="306"/>
      <c r="W18" s="146"/>
      <c r="X18" s="142"/>
      <c r="Y18" s="142"/>
      <c r="Z18" s="118"/>
    </row>
    <row r="19" spans="1:26" ht="30" x14ac:dyDescent="0.25">
      <c r="A19" s="14"/>
      <c r="B19" s="117"/>
      <c r="C19" s="50" t="s">
        <v>59</v>
      </c>
      <c r="D19" s="50" t="s">
        <v>60</v>
      </c>
      <c r="E19" s="50" t="s">
        <v>103</v>
      </c>
      <c r="F19" s="50" t="s">
        <v>61</v>
      </c>
      <c r="G19" s="14"/>
      <c r="H19" s="248" t="s">
        <v>58</v>
      </c>
      <c r="I19" s="248"/>
      <c r="J19" s="248"/>
      <c r="K19" s="14"/>
      <c r="L19" s="118"/>
      <c r="M19" s="14"/>
      <c r="N19" s="117"/>
      <c r="O19" s="111" t="s">
        <v>116</v>
      </c>
      <c r="P19" s="111" t="s">
        <v>117</v>
      </c>
      <c r="Q19" s="111" t="s">
        <v>118</v>
      </c>
      <c r="R19" s="111" t="s">
        <v>159</v>
      </c>
      <c r="S19" s="111" t="s">
        <v>158</v>
      </c>
      <c r="T19" s="111" t="s">
        <v>151</v>
      </c>
      <c r="U19" s="305"/>
      <c r="V19" s="306"/>
      <c r="W19" s="147"/>
      <c r="X19" s="142"/>
      <c r="Y19" s="142"/>
      <c r="Z19" s="118"/>
    </row>
    <row r="20" spans="1:26" ht="30" x14ac:dyDescent="0.25">
      <c r="A20" s="14"/>
      <c r="B20" s="117"/>
      <c r="C20" s="116" t="s">
        <v>62</v>
      </c>
      <c r="D20" s="51">
        <v>12958.2</v>
      </c>
      <c r="E20" s="51">
        <f>D20*1.0585</f>
        <v>13716.254700000001</v>
      </c>
      <c r="F20" s="247">
        <f>AVERAGE(E20:E22)*1.0603</f>
        <v>16192.904480481668</v>
      </c>
      <c r="G20" s="14"/>
      <c r="H20" s="50" t="s">
        <v>59</v>
      </c>
      <c r="I20" s="50" t="s">
        <v>60</v>
      </c>
      <c r="J20" s="50" t="s">
        <v>103</v>
      </c>
      <c r="K20" s="14"/>
      <c r="L20" s="118"/>
      <c r="M20" s="14"/>
      <c r="N20" s="117"/>
      <c r="O20" s="112" t="s">
        <v>121</v>
      </c>
      <c r="P20" s="112" t="s">
        <v>122</v>
      </c>
      <c r="Q20" s="112" t="s">
        <v>123</v>
      </c>
      <c r="R20" s="113">
        <v>42000</v>
      </c>
      <c r="S20" s="113">
        <f>+R20*1.0603</f>
        <v>44532.6</v>
      </c>
      <c r="T20" s="113">
        <f>+S20*25</f>
        <v>1113315</v>
      </c>
      <c r="U20" s="305"/>
      <c r="V20" s="306"/>
      <c r="W20" s="147"/>
      <c r="X20" s="142"/>
      <c r="Y20" s="142"/>
      <c r="Z20" s="118"/>
    </row>
    <row r="21" spans="1:26" x14ac:dyDescent="0.25">
      <c r="A21" s="14"/>
      <c r="B21" s="117"/>
      <c r="C21" s="116" t="s">
        <v>63</v>
      </c>
      <c r="D21" s="51">
        <v>12325.7</v>
      </c>
      <c r="E21" s="51">
        <f t="shared" ref="E21" si="0">D21*1.0585</f>
        <v>13046.75345</v>
      </c>
      <c r="F21" s="247"/>
      <c r="G21" s="14"/>
      <c r="H21" s="116" t="s">
        <v>154</v>
      </c>
      <c r="I21" s="138">
        <v>25667</v>
      </c>
      <c r="J21" s="138">
        <f>+I21*1.0603</f>
        <v>27214.720100000002</v>
      </c>
      <c r="K21" s="14"/>
      <c r="L21" s="118"/>
      <c r="M21" s="14"/>
      <c r="N21" s="117"/>
      <c r="O21" s="112" t="s">
        <v>124</v>
      </c>
      <c r="P21" s="112" t="s">
        <v>125</v>
      </c>
      <c r="Q21" s="112" t="s">
        <v>126</v>
      </c>
      <c r="R21" s="114">
        <v>53000</v>
      </c>
      <c r="S21" s="113">
        <f t="shared" ref="S21:S25" si="1">+R21*1.0603</f>
        <v>56195.9</v>
      </c>
      <c r="T21" s="113">
        <f t="shared" ref="T21:T25" si="2">+S21*25</f>
        <v>1404897.5</v>
      </c>
      <c r="U21" s="305"/>
      <c r="V21" s="306"/>
      <c r="W21" s="147"/>
      <c r="X21" s="142"/>
      <c r="Y21" s="142"/>
      <c r="Z21" s="118"/>
    </row>
    <row r="22" spans="1:26" ht="45" x14ac:dyDescent="0.25">
      <c r="A22" s="14"/>
      <c r="B22" s="117"/>
      <c r="C22" s="116" t="s">
        <v>64</v>
      </c>
      <c r="D22" s="51">
        <v>18000</v>
      </c>
      <c r="E22" s="51">
        <f>D22*1.0585</f>
        <v>19053</v>
      </c>
      <c r="F22" s="247"/>
      <c r="G22" s="14"/>
      <c r="H22" s="14"/>
      <c r="I22" s="14"/>
      <c r="J22" s="14"/>
      <c r="K22" s="14"/>
      <c r="L22" s="118"/>
      <c r="M22" s="14"/>
      <c r="N22" s="117"/>
      <c r="O22" s="112" t="s">
        <v>127</v>
      </c>
      <c r="P22" s="112" t="s">
        <v>128</v>
      </c>
      <c r="Q22" s="112" t="s">
        <v>129</v>
      </c>
      <c r="R22" s="112">
        <v>55000</v>
      </c>
      <c r="S22" s="113">
        <f t="shared" si="1"/>
        <v>58316.5</v>
      </c>
      <c r="T22" s="113">
        <f t="shared" si="2"/>
        <v>1457912.5</v>
      </c>
      <c r="U22" s="305"/>
      <c r="V22" s="306"/>
      <c r="W22" s="147"/>
      <c r="X22" s="142"/>
      <c r="Y22" s="142"/>
      <c r="Z22" s="118"/>
    </row>
    <row r="23" spans="1:26" ht="30" x14ac:dyDescent="0.25">
      <c r="A23" s="14"/>
      <c r="B23" s="117"/>
      <c r="C23" s="14"/>
      <c r="D23" s="14"/>
      <c r="E23" s="14"/>
      <c r="F23" s="14"/>
      <c r="G23" s="14"/>
      <c r="H23" s="14"/>
      <c r="I23" s="14"/>
      <c r="J23" s="14"/>
      <c r="K23" s="14"/>
      <c r="L23" s="118"/>
      <c r="M23" s="14"/>
      <c r="N23" s="117"/>
      <c r="O23" s="112" t="s">
        <v>130</v>
      </c>
      <c r="P23" s="112" t="s">
        <v>131</v>
      </c>
      <c r="Q23" s="112" t="s">
        <v>132</v>
      </c>
      <c r="R23" s="112">
        <v>70000</v>
      </c>
      <c r="S23" s="113">
        <f t="shared" si="1"/>
        <v>74221</v>
      </c>
      <c r="T23" s="113">
        <f t="shared" si="2"/>
        <v>1855525</v>
      </c>
      <c r="U23" s="305"/>
      <c r="V23" s="306"/>
      <c r="W23" s="147"/>
      <c r="X23" s="142"/>
      <c r="Y23" s="142"/>
      <c r="Z23" s="118"/>
    </row>
    <row r="24" spans="1:26" ht="30" x14ac:dyDescent="0.25">
      <c r="A24" s="14"/>
      <c r="B24" s="117"/>
      <c r="C24" s="248" t="s">
        <v>152</v>
      </c>
      <c r="D24" s="248"/>
      <c r="E24" s="14"/>
      <c r="F24" s="14"/>
      <c r="G24" s="14"/>
      <c r="H24" s="239" t="s">
        <v>155</v>
      </c>
      <c r="I24" s="239"/>
      <c r="J24" s="239"/>
      <c r="K24" s="14"/>
      <c r="L24" s="118"/>
      <c r="M24" s="14"/>
      <c r="N24" s="117"/>
      <c r="O24" s="112" t="s">
        <v>133</v>
      </c>
      <c r="P24" s="112" t="s">
        <v>134</v>
      </c>
      <c r="Q24" s="112" t="s">
        <v>135</v>
      </c>
      <c r="R24" s="112">
        <v>105000</v>
      </c>
      <c r="S24" s="113">
        <f t="shared" si="1"/>
        <v>111331.5</v>
      </c>
      <c r="T24" s="113">
        <f t="shared" si="2"/>
        <v>2783287.5</v>
      </c>
      <c r="U24" s="305"/>
      <c r="V24" s="306"/>
      <c r="W24" s="147"/>
      <c r="X24" s="142"/>
      <c r="Y24" s="142"/>
      <c r="Z24" s="118"/>
    </row>
    <row r="25" spans="1:26" ht="30" x14ac:dyDescent="0.25">
      <c r="A25" s="14"/>
      <c r="B25" s="117"/>
      <c r="C25" s="248"/>
      <c r="D25" s="248"/>
      <c r="E25" s="14"/>
      <c r="F25" s="14"/>
      <c r="G25" s="14"/>
      <c r="H25" s="239"/>
      <c r="I25" s="239"/>
      <c r="J25" s="239"/>
      <c r="K25" s="14"/>
      <c r="L25" s="118"/>
      <c r="M25" s="14"/>
      <c r="N25" s="117"/>
      <c r="O25" s="112" t="s">
        <v>136</v>
      </c>
      <c r="P25" s="112" t="s">
        <v>137</v>
      </c>
      <c r="Q25" s="112" t="s">
        <v>138</v>
      </c>
      <c r="R25" s="112">
        <v>68000</v>
      </c>
      <c r="S25" s="113">
        <f t="shared" si="1"/>
        <v>72100.399999999994</v>
      </c>
      <c r="T25" s="113">
        <f t="shared" si="2"/>
        <v>1802509.9999999998</v>
      </c>
      <c r="U25" s="305"/>
      <c r="V25" s="306"/>
      <c r="W25" s="143"/>
      <c r="X25" s="142"/>
      <c r="Y25" s="142"/>
      <c r="Z25" s="118"/>
    </row>
    <row r="26" spans="1:26" x14ac:dyDescent="0.25">
      <c r="A26" s="14"/>
      <c r="B26" s="117"/>
      <c r="C26" s="14"/>
      <c r="D26" s="14"/>
      <c r="E26" s="14"/>
      <c r="F26" s="14"/>
      <c r="G26" s="14"/>
      <c r="H26" s="239"/>
      <c r="I26" s="239"/>
      <c r="J26" s="239"/>
      <c r="K26" s="14"/>
      <c r="L26" s="118"/>
      <c r="M26" s="14"/>
      <c r="N26" s="117"/>
      <c r="O26" s="232" t="s">
        <v>150</v>
      </c>
      <c r="P26" s="232"/>
      <c r="Q26" s="232"/>
      <c r="R26" s="232"/>
      <c r="S26" s="232"/>
      <c r="T26" s="137">
        <f>AVERAGE(T20:T25)</f>
        <v>1736241.25</v>
      </c>
      <c r="U26" s="305"/>
      <c r="V26" s="306"/>
      <c r="W26" s="14"/>
      <c r="X26" s="14"/>
      <c r="Y26" s="14"/>
      <c r="Z26" s="118"/>
    </row>
    <row r="27" spans="1:26" ht="18.75" x14ac:dyDescent="0.25">
      <c r="A27" s="14"/>
      <c r="B27" s="117"/>
      <c r="C27" s="139" t="s">
        <v>56</v>
      </c>
      <c r="D27" s="14"/>
      <c r="E27" s="14"/>
      <c r="F27" s="14"/>
      <c r="G27" s="14"/>
      <c r="H27" s="14"/>
      <c r="I27" s="14"/>
      <c r="J27" s="14"/>
      <c r="K27" s="14"/>
      <c r="L27" s="118"/>
      <c r="M27" s="14"/>
      <c r="N27" s="117"/>
      <c r="O27" s="14"/>
      <c r="P27" s="14"/>
      <c r="Q27" s="14"/>
      <c r="R27" s="14"/>
      <c r="S27" s="14"/>
      <c r="T27" s="14"/>
      <c r="U27" s="14"/>
      <c r="V27" s="14"/>
      <c r="W27" s="14"/>
      <c r="X27" s="14"/>
      <c r="Y27" s="14"/>
      <c r="Z27" s="118"/>
    </row>
    <row r="28" spans="1:26" x14ac:dyDescent="0.25">
      <c r="A28" s="14"/>
      <c r="B28" s="117"/>
      <c r="C28" s="14"/>
      <c r="D28" s="14"/>
      <c r="E28" s="14"/>
      <c r="F28" s="14"/>
      <c r="G28" s="14"/>
      <c r="H28" s="14"/>
      <c r="I28" s="14"/>
      <c r="J28" s="14"/>
      <c r="K28" s="14"/>
      <c r="L28" s="118"/>
      <c r="M28" s="14"/>
      <c r="N28" s="117"/>
      <c r="O28" s="14"/>
      <c r="P28" s="14"/>
      <c r="Q28" s="14"/>
      <c r="R28" s="14"/>
      <c r="S28" s="14"/>
      <c r="T28" s="14"/>
      <c r="U28" s="14"/>
      <c r="V28" s="14"/>
      <c r="W28" s="14"/>
      <c r="X28" s="14"/>
      <c r="Y28" s="14"/>
      <c r="Z28" s="118"/>
    </row>
    <row r="29" spans="1:26" ht="19.5" thickBot="1" x14ac:dyDescent="0.3">
      <c r="A29" s="14"/>
      <c r="B29" s="117"/>
      <c r="C29" s="14"/>
      <c r="D29" s="14"/>
      <c r="E29" s="14"/>
      <c r="F29" s="14"/>
      <c r="G29" s="14"/>
      <c r="H29" s="163"/>
      <c r="I29" s="163"/>
      <c r="J29" s="14"/>
      <c r="K29" s="14"/>
      <c r="L29" s="118"/>
      <c r="M29" s="14"/>
      <c r="N29" s="119"/>
      <c r="O29" s="140"/>
      <c r="P29" s="140"/>
      <c r="Q29" s="140"/>
      <c r="R29" s="140"/>
      <c r="S29" s="140"/>
      <c r="T29" s="140"/>
      <c r="U29" s="140"/>
      <c r="V29" s="140"/>
      <c r="W29" s="140"/>
      <c r="X29" s="140"/>
      <c r="Y29" s="140"/>
      <c r="Z29" s="120"/>
    </row>
    <row r="30" spans="1:26" x14ac:dyDescent="0.25">
      <c r="A30" s="14"/>
      <c r="B30" s="117"/>
      <c r="C30" s="14"/>
      <c r="D30" s="14"/>
      <c r="E30" s="14"/>
      <c r="F30" s="14"/>
      <c r="G30" s="14"/>
      <c r="H30" s="14"/>
      <c r="I30" s="14"/>
      <c r="J30" s="14"/>
      <c r="K30" s="14"/>
      <c r="L30" s="118"/>
      <c r="M30" s="14"/>
      <c r="N30" s="14"/>
      <c r="O30" s="14"/>
      <c r="P30" s="14"/>
      <c r="Q30" s="14"/>
      <c r="R30" s="14"/>
      <c r="S30" s="14"/>
      <c r="T30" s="14"/>
      <c r="U30" s="14"/>
      <c r="V30" s="14"/>
      <c r="W30" s="14"/>
      <c r="X30" s="14"/>
      <c r="Y30" s="14"/>
      <c r="Z30" s="14"/>
    </row>
    <row r="31" spans="1:26" x14ac:dyDescent="0.25">
      <c r="A31" s="14"/>
      <c r="B31" s="117"/>
      <c r="C31" s="14"/>
      <c r="D31" s="14"/>
      <c r="E31" s="14"/>
      <c r="F31" s="14"/>
      <c r="G31" s="14"/>
      <c r="H31" s="14"/>
      <c r="I31" s="14"/>
      <c r="J31" s="14"/>
      <c r="K31" s="14"/>
      <c r="L31" s="118"/>
      <c r="M31" s="14"/>
      <c r="N31" s="14"/>
      <c r="O31" s="14"/>
      <c r="P31" s="14"/>
      <c r="Q31" s="14"/>
      <c r="R31" s="14"/>
      <c r="S31" s="14"/>
      <c r="T31" s="14"/>
      <c r="U31" s="14"/>
      <c r="V31" s="14"/>
      <c r="W31" s="14"/>
      <c r="X31" s="14"/>
      <c r="Y31" s="14"/>
      <c r="Z31" s="14"/>
    </row>
    <row r="32" spans="1:26" x14ac:dyDescent="0.25">
      <c r="A32" s="14"/>
      <c r="B32" s="117"/>
      <c r="C32" s="14"/>
      <c r="D32" s="14"/>
      <c r="E32" s="14"/>
      <c r="F32" s="14"/>
      <c r="G32" s="14"/>
      <c r="H32" s="14"/>
      <c r="I32" s="14"/>
      <c r="J32" s="14"/>
      <c r="K32" s="14"/>
      <c r="L32" s="118"/>
      <c r="M32" s="14"/>
      <c r="N32" s="14"/>
      <c r="O32" s="14"/>
      <c r="P32" s="14"/>
      <c r="Q32" s="14"/>
      <c r="R32" s="14"/>
      <c r="S32" s="14"/>
      <c r="T32" s="14"/>
      <c r="U32" s="14"/>
      <c r="V32" s="14"/>
      <c r="W32" s="14"/>
      <c r="X32" s="14"/>
      <c r="Y32" s="14"/>
      <c r="Z32" s="14"/>
    </row>
    <row r="33" spans="1:26" x14ac:dyDescent="0.25">
      <c r="A33" s="14"/>
      <c r="B33" s="117"/>
      <c r="C33" s="14"/>
      <c r="D33" s="14"/>
      <c r="E33" s="14"/>
      <c r="F33" s="14"/>
      <c r="G33" s="14"/>
      <c r="H33" s="14"/>
      <c r="I33" s="14"/>
      <c r="J33" s="14"/>
      <c r="K33" s="14"/>
      <c r="L33" s="118"/>
      <c r="M33" s="14"/>
      <c r="N33" s="14"/>
      <c r="O33" s="14"/>
      <c r="P33" s="14"/>
      <c r="Q33" s="14"/>
      <c r="R33" s="14"/>
      <c r="S33" s="14"/>
      <c r="T33" s="14"/>
      <c r="U33" s="14"/>
      <c r="V33" s="14"/>
      <c r="W33" s="14"/>
      <c r="X33" s="14"/>
      <c r="Y33" s="14"/>
      <c r="Z33" s="14"/>
    </row>
    <row r="34" spans="1:26" x14ac:dyDescent="0.25">
      <c r="A34" s="14"/>
      <c r="B34" s="117"/>
      <c r="C34" s="14"/>
      <c r="D34" s="14"/>
      <c r="E34" s="14"/>
      <c r="F34" s="14"/>
      <c r="G34" s="14"/>
      <c r="H34" s="14"/>
      <c r="I34" s="14"/>
      <c r="J34" s="14"/>
      <c r="K34" s="14"/>
      <c r="L34" s="118"/>
      <c r="M34" s="14"/>
      <c r="N34" s="14"/>
      <c r="O34" s="14"/>
      <c r="P34" s="14"/>
      <c r="Q34" s="14"/>
      <c r="R34" s="14"/>
      <c r="S34" s="14"/>
      <c r="T34" s="14"/>
      <c r="U34" s="14"/>
      <c r="V34" s="14"/>
      <c r="W34" s="14"/>
      <c r="X34" s="14"/>
      <c r="Y34" s="14"/>
      <c r="Z34" s="14"/>
    </row>
    <row r="35" spans="1:26" x14ac:dyDescent="0.25">
      <c r="A35" s="14"/>
      <c r="B35" s="117"/>
      <c r="C35" s="14"/>
      <c r="D35" s="14"/>
      <c r="E35" s="14"/>
      <c r="F35" s="14"/>
      <c r="G35" s="14"/>
      <c r="H35" s="14"/>
      <c r="I35" s="14"/>
      <c r="J35" s="14"/>
      <c r="K35" s="14"/>
      <c r="L35" s="118"/>
      <c r="M35" s="14"/>
      <c r="N35" s="14"/>
      <c r="O35" s="14"/>
      <c r="P35" s="14"/>
      <c r="Q35" s="14"/>
      <c r="R35" s="14"/>
      <c r="S35" s="14"/>
      <c r="T35" s="14"/>
      <c r="U35" s="14"/>
      <c r="V35" s="14"/>
      <c r="W35" s="14"/>
      <c r="X35" s="14"/>
      <c r="Y35" s="14"/>
      <c r="Z35" s="14"/>
    </row>
    <row r="36" spans="1:26" x14ac:dyDescent="0.25">
      <c r="A36" s="14"/>
      <c r="B36" s="117"/>
      <c r="C36" s="14"/>
      <c r="D36" s="14"/>
      <c r="E36" s="14"/>
      <c r="F36" s="14"/>
      <c r="G36" s="14"/>
      <c r="H36" s="14"/>
      <c r="I36" s="14"/>
      <c r="J36" s="14"/>
      <c r="K36" s="14"/>
      <c r="L36" s="118"/>
      <c r="M36" s="14"/>
      <c r="N36" s="14"/>
      <c r="O36" s="14"/>
      <c r="P36" s="14"/>
      <c r="Q36" s="14"/>
      <c r="R36" s="14"/>
      <c r="S36" s="14"/>
      <c r="T36" s="14"/>
      <c r="U36" s="14"/>
      <c r="V36" s="14"/>
      <c r="W36" s="14"/>
      <c r="X36" s="14"/>
      <c r="Y36" s="14"/>
      <c r="Z36" s="14"/>
    </row>
    <row r="37" spans="1:26" x14ac:dyDescent="0.25">
      <c r="A37" s="14"/>
      <c r="B37" s="117"/>
      <c r="C37" s="14"/>
      <c r="D37" s="14"/>
      <c r="E37" s="14"/>
      <c r="F37" s="14"/>
      <c r="G37" s="14"/>
      <c r="H37" s="14"/>
      <c r="I37" s="14"/>
      <c r="J37" s="14"/>
      <c r="K37" s="14"/>
      <c r="L37" s="118"/>
      <c r="M37" s="14"/>
      <c r="N37" s="14"/>
      <c r="O37" s="14"/>
      <c r="P37" s="14"/>
      <c r="Q37" s="14"/>
      <c r="R37" s="14"/>
      <c r="S37" s="14"/>
      <c r="T37" s="14"/>
      <c r="U37" s="14"/>
      <c r="V37" s="14"/>
      <c r="W37" s="14"/>
      <c r="X37" s="14"/>
      <c r="Y37" s="14"/>
      <c r="Z37" s="14"/>
    </row>
    <row r="38" spans="1:26" ht="18.75" x14ac:dyDescent="0.25">
      <c r="A38" s="14"/>
      <c r="B38" s="117"/>
      <c r="C38" s="139" t="s">
        <v>57</v>
      </c>
      <c r="D38" s="14"/>
      <c r="E38" s="14"/>
      <c r="F38" s="14"/>
      <c r="G38" s="14"/>
      <c r="H38" s="14"/>
      <c r="I38" s="14"/>
      <c r="J38" s="14"/>
      <c r="K38" s="14"/>
      <c r="L38" s="118"/>
      <c r="M38" s="14"/>
      <c r="N38" s="14"/>
      <c r="O38" s="14"/>
      <c r="P38" s="14"/>
      <c r="Q38" s="14"/>
      <c r="R38" s="14"/>
      <c r="S38" s="14"/>
      <c r="T38" s="14"/>
      <c r="U38" s="14"/>
      <c r="V38" s="14"/>
      <c r="W38" s="14"/>
      <c r="X38" s="14"/>
      <c r="Y38" s="14"/>
      <c r="Z38" s="14"/>
    </row>
    <row r="39" spans="1:26" x14ac:dyDescent="0.25">
      <c r="A39" s="14"/>
      <c r="B39" s="117"/>
      <c r="C39" s="14"/>
      <c r="D39" s="14"/>
      <c r="E39" s="14"/>
      <c r="F39" s="14"/>
      <c r="G39" s="14"/>
      <c r="H39" s="14"/>
      <c r="I39" s="14"/>
      <c r="J39" s="14"/>
      <c r="K39" s="14"/>
      <c r="L39" s="118"/>
      <c r="M39" s="14"/>
      <c r="N39" s="14"/>
      <c r="O39" s="14"/>
      <c r="P39" s="14"/>
      <c r="Q39" s="14"/>
      <c r="R39" s="14"/>
      <c r="S39" s="14"/>
      <c r="T39" s="14"/>
      <c r="U39" s="14"/>
      <c r="V39" s="14"/>
      <c r="W39" s="14"/>
      <c r="X39" s="14"/>
      <c r="Y39" s="14"/>
      <c r="Z39" s="14"/>
    </row>
    <row r="40" spans="1:26" x14ac:dyDescent="0.25">
      <c r="A40" s="14"/>
      <c r="B40" s="117"/>
      <c r="C40" s="14"/>
      <c r="D40" s="14"/>
      <c r="E40" s="14"/>
      <c r="F40" s="14"/>
      <c r="G40" s="14"/>
      <c r="H40" s="14"/>
      <c r="I40" s="14"/>
      <c r="J40" s="14"/>
      <c r="K40" s="14"/>
      <c r="L40" s="118"/>
      <c r="M40" s="14"/>
      <c r="N40" s="14"/>
      <c r="O40" s="14"/>
      <c r="P40" s="14"/>
      <c r="Q40" s="14"/>
      <c r="R40" s="14"/>
      <c r="S40" s="14"/>
      <c r="T40" s="14"/>
      <c r="U40" s="14"/>
      <c r="V40" s="14"/>
      <c r="W40" s="14"/>
      <c r="X40" s="14"/>
      <c r="Y40" s="14"/>
      <c r="Z40" s="14"/>
    </row>
    <row r="41" spans="1:26" x14ac:dyDescent="0.25">
      <c r="A41" s="14"/>
      <c r="B41" s="117"/>
      <c r="C41" s="14"/>
      <c r="D41" s="14"/>
      <c r="E41" s="14"/>
      <c r="F41" s="14"/>
      <c r="G41" s="14"/>
      <c r="H41" s="14"/>
      <c r="I41" s="14"/>
      <c r="J41" s="14"/>
      <c r="K41" s="14"/>
      <c r="L41" s="118"/>
      <c r="M41" s="14"/>
      <c r="N41" s="14"/>
      <c r="O41" s="14"/>
      <c r="P41" s="14"/>
      <c r="Q41" s="14"/>
      <c r="R41" s="14"/>
      <c r="S41" s="14"/>
      <c r="T41" s="14"/>
      <c r="U41" s="14"/>
      <c r="V41" s="14"/>
      <c r="W41" s="14"/>
      <c r="X41" s="14"/>
      <c r="Y41" s="14"/>
      <c r="Z41" s="14"/>
    </row>
    <row r="42" spans="1:26" x14ac:dyDescent="0.25">
      <c r="A42" s="14"/>
      <c r="B42" s="117"/>
      <c r="C42" s="14"/>
      <c r="D42" s="14"/>
      <c r="E42" s="14"/>
      <c r="F42" s="14"/>
      <c r="G42" s="14"/>
      <c r="H42" s="14"/>
      <c r="I42" s="14"/>
      <c r="J42" s="14"/>
      <c r="K42" s="14"/>
      <c r="L42" s="118"/>
      <c r="M42" s="14"/>
      <c r="N42" s="14"/>
      <c r="O42" s="14"/>
      <c r="P42" s="14"/>
      <c r="Q42" s="14"/>
      <c r="R42" s="14"/>
      <c r="S42" s="14"/>
      <c r="T42" s="14"/>
      <c r="U42" s="14"/>
      <c r="V42" s="14"/>
      <c r="W42" s="14"/>
      <c r="X42" s="14"/>
      <c r="Y42" s="14"/>
      <c r="Z42" s="14"/>
    </row>
    <row r="43" spans="1:26" x14ac:dyDescent="0.25">
      <c r="A43" s="14"/>
      <c r="B43" s="117"/>
      <c r="C43" s="14"/>
      <c r="D43" s="14"/>
      <c r="E43" s="14"/>
      <c r="F43" s="14"/>
      <c r="G43" s="14"/>
      <c r="H43" s="14"/>
      <c r="I43" s="14"/>
      <c r="J43" s="14"/>
      <c r="K43" s="14"/>
      <c r="L43" s="118"/>
      <c r="M43" s="14"/>
      <c r="N43" s="14"/>
      <c r="O43" s="14"/>
      <c r="P43" s="14"/>
      <c r="Q43" s="14"/>
      <c r="R43" s="14"/>
      <c r="S43" s="14"/>
      <c r="T43" s="14"/>
      <c r="U43" s="14"/>
      <c r="V43" s="14"/>
      <c r="W43" s="14"/>
      <c r="X43" s="14"/>
      <c r="Y43" s="14"/>
      <c r="Z43" s="14"/>
    </row>
    <row r="44" spans="1:26" x14ac:dyDescent="0.25">
      <c r="A44" s="14"/>
      <c r="B44" s="117"/>
      <c r="C44" s="14"/>
      <c r="D44" s="14"/>
      <c r="E44" s="14"/>
      <c r="F44" s="14"/>
      <c r="G44" s="14"/>
      <c r="H44" s="14"/>
      <c r="I44" s="14"/>
      <c r="J44" s="14"/>
      <c r="K44" s="14"/>
      <c r="L44" s="118"/>
      <c r="M44" s="14"/>
      <c r="N44" s="14"/>
      <c r="O44" s="14"/>
      <c r="P44" s="14"/>
      <c r="Q44" s="14"/>
      <c r="R44" s="14"/>
      <c r="S44" s="14"/>
      <c r="T44" s="14"/>
      <c r="U44" s="14"/>
      <c r="V44" s="14"/>
      <c r="W44" s="14"/>
      <c r="X44" s="14"/>
      <c r="Y44" s="14"/>
      <c r="Z44" s="14"/>
    </row>
    <row r="45" spans="1:26" x14ac:dyDescent="0.25">
      <c r="A45" s="14"/>
      <c r="B45" s="117"/>
      <c r="C45" s="14"/>
      <c r="D45" s="14"/>
      <c r="E45" s="14"/>
      <c r="F45" s="14"/>
      <c r="G45" s="14"/>
      <c r="H45" s="14"/>
      <c r="I45" s="14"/>
      <c r="J45" s="14"/>
      <c r="K45" s="14"/>
      <c r="L45" s="118"/>
      <c r="M45" s="14"/>
      <c r="N45" s="14"/>
      <c r="O45" s="14"/>
      <c r="P45" s="14"/>
      <c r="Q45" s="14"/>
      <c r="R45" s="14"/>
      <c r="S45" s="14"/>
      <c r="T45" s="14"/>
      <c r="U45" s="14"/>
      <c r="V45" s="14"/>
      <c r="W45" s="14"/>
      <c r="X45" s="14"/>
      <c r="Y45" s="14"/>
      <c r="Z45" s="14"/>
    </row>
    <row r="46" spans="1:26" x14ac:dyDescent="0.25">
      <c r="A46" s="14"/>
      <c r="B46" s="117"/>
      <c r="C46" s="14"/>
      <c r="D46" s="14"/>
      <c r="E46" s="14"/>
      <c r="F46" s="14"/>
      <c r="G46" s="14"/>
      <c r="H46" s="14"/>
      <c r="I46" s="14"/>
      <c r="J46" s="14"/>
      <c r="K46" s="14"/>
      <c r="L46" s="118"/>
      <c r="M46" s="14"/>
      <c r="N46" s="14"/>
      <c r="O46" s="14"/>
      <c r="P46" s="14"/>
      <c r="Q46" s="14"/>
      <c r="R46" s="14"/>
      <c r="S46" s="14"/>
      <c r="T46" s="14"/>
      <c r="U46" s="14"/>
      <c r="V46" s="14"/>
      <c r="W46" s="14"/>
      <c r="X46" s="14"/>
      <c r="Y46" s="14"/>
      <c r="Z46" s="14"/>
    </row>
    <row r="47" spans="1:26" x14ac:dyDescent="0.25">
      <c r="A47" s="14"/>
      <c r="B47" s="117"/>
      <c r="C47" s="14"/>
      <c r="D47" s="14"/>
      <c r="E47" s="14"/>
      <c r="F47" s="14"/>
      <c r="G47" s="14"/>
      <c r="H47" s="14"/>
      <c r="I47" s="14"/>
      <c r="J47" s="14"/>
      <c r="K47" s="14"/>
      <c r="L47" s="118"/>
      <c r="M47" s="14"/>
      <c r="N47" s="14"/>
      <c r="O47" s="14"/>
      <c r="P47" s="14"/>
      <c r="Q47" s="14"/>
      <c r="R47" s="14"/>
      <c r="S47" s="14"/>
      <c r="T47" s="14"/>
      <c r="U47" s="14"/>
      <c r="V47" s="14"/>
      <c r="W47" s="14"/>
      <c r="X47" s="14"/>
      <c r="Y47" s="14"/>
      <c r="Z47" s="14"/>
    </row>
    <row r="48" spans="1:26" x14ac:dyDescent="0.25">
      <c r="A48" s="14"/>
      <c r="B48" s="117"/>
      <c r="C48" s="14"/>
      <c r="D48" s="14"/>
      <c r="E48" s="14"/>
      <c r="F48" s="14"/>
      <c r="G48" s="14"/>
      <c r="H48" s="14"/>
      <c r="I48" s="14"/>
      <c r="J48" s="14"/>
      <c r="K48" s="14"/>
      <c r="L48" s="118"/>
      <c r="M48" s="14"/>
      <c r="N48" s="14"/>
      <c r="O48" s="14"/>
      <c r="P48" s="14"/>
      <c r="Q48" s="14"/>
      <c r="R48" s="14"/>
      <c r="S48" s="14"/>
      <c r="T48" s="14"/>
      <c r="U48" s="14"/>
      <c r="V48" s="14"/>
      <c r="W48" s="14"/>
      <c r="X48" s="14"/>
      <c r="Y48" s="14"/>
      <c r="Z48" s="14"/>
    </row>
    <row r="49" spans="1:26" x14ac:dyDescent="0.25">
      <c r="A49" s="14"/>
      <c r="B49" s="117"/>
      <c r="C49" s="14"/>
      <c r="D49" s="14"/>
      <c r="E49" s="14"/>
      <c r="F49" s="14"/>
      <c r="G49" s="14"/>
      <c r="H49" s="14"/>
      <c r="I49" s="14"/>
      <c r="J49" s="14"/>
      <c r="K49" s="14"/>
      <c r="L49" s="118"/>
      <c r="M49" s="14"/>
      <c r="N49" s="14"/>
      <c r="O49" s="14"/>
      <c r="P49" s="14"/>
      <c r="Q49" s="14"/>
      <c r="R49" s="14"/>
      <c r="S49" s="14"/>
      <c r="T49" s="14"/>
      <c r="U49" s="14"/>
      <c r="V49" s="14"/>
      <c r="W49" s="14"/>
      <c r="X49" s="14"/>
      <c r="Y49" s="14"/>
      <c r="Z49" s="14"/>
    </row>
    <row r="50" spans="1:26" x14ac:dyDescent="0.25">
      <c r="A50" s="14"/>
      <c r="B50" s="117"/>
      <c r="C50" s="14"/>
      <c r="D50" s="14"/>
      <c r="E50" s="14"/>
      <c r="F50" s="14"/>
      <c r="G50" s="14"/>
      <c r="H50" s="14"/>
      <c r="I50" s="14"/>
      <c r="J50" s="14"/>
      <c r="K50" s="14"/>
      <c r="L50" s="118"/>
      <c r="M50" s="14"/>
      <c r="N50" s="14"/>
      <c r="O50" s="14"/>
      <c r="P50" s="14"/>
      <c r="Q50" s="14"/>
      <c r="R50" s="14"/>
      <c r="S50" s="14"/>
      <c r="T50" s="14"/>
      <c r="U50" s="14"/>
      <c r="V50" s="14"/>
      <c r="W50" s="14"/>
      <c r="X50" s="14"/>
      <c r="Y50" s="14"/>
      <c r="Z50" s="14"/>
    </row>
    <row r="51" spans="1:26" x14ac:dyDescent="0.25">
      <c r="A51" s="14"/>
      <c r="B51" s="117"/>
      <c r="C51" s="14"/>
      <c r="D51" s="14"/>
      <c r="E51" s="14"/>
      <c r="F51" s="14"/>
      <c r="G51" s="14"/>
      <c r="H51" s="14"/>
      <c r="I51" s="14"/>
      <c r="J51" s="14"/>
      <c r="K51" s="14"/>
      <c r="L51" s="118"/>
      <c r="M51" s="14"/>
      <c r="N51" s="14"/>
      <c r="O51" s="14"/>
      <c r="P51" s="14"/>
      <c r="Q51" s="14"/>
      <c r="R51" s="14"/>
      <c r="S51" s="14"/>
      <c r="T51" s="14"/>
      <c r="U51" s="14"/>
      <c r="V51" s="14"/>
      <c r="W51" s="14"/>
      <c r="X51" s="14"/>
      <c r="Y51" s="14"/>
      <c r="Z51" s="14"/>
    </row>
    <row r="52" spans="1:26" x14ac:dyDescent="0.25">
      <c r="A52" s="14"/>
      <c r="B52" s="117"/>
      <c r="C52" s="14"/>
      <c r="D52" s="14"/>
      <c r="E52" s="14"/>
      <c r="F52" s="14"/>
      <c r="G52" s="14"/>
      <c r="H52" s="14"/>
      <c r="I52" s="14"/>
      <c r="J52" s="14"/>
      <c r="K52" s="14"/>
      <c r="L52" s="118"/>
      <c r="M52" s="14"/>
      <c r="N52" s="14"/>
      <c r="O52" s="14"/>
      <c r="P52" s="14"/>
      <c r="Q52" s="14"/>
      <c r="R52" s="14"/>
      <c r="S52" s="14"/>
      <c r="T52" s="14"/>
      <c r="U52" s="14"/>
      <c r="V52" s="14"/>
      <c r="W52" s="14"/>
      <c r="X52" s="14"/>
      <c r="Y52" s="14"/>
      <c r="Z52" s="14"/>
    </row>
    <row r="53" spans="1:26" x14ac:dyDescent="0.25">
      <c r="A53" s="14"/>
      <c r="B53" s="117"/>
      <c r="C53" s="14"/>
      <c r="D53" s="14"/>
      <c r="E53" s="14"/>
      <c r="F53" s="14"/>
      <c r="G53" s="14"/>
      <c r="H53" s="14"/>
      <c r="I53" s="14"/>
      <c r="J53" s="14"/>
      <c r="K53" s="14"/>
      <c r="L53" s="118"/>
      <c r="M53" s="14"/>
      <c r="N53" s="14"/>
      <c r="O53" s="14"/>
      <c r="P53" s="14"/>
      <c r="Q53" s="14"/>
      <c r="R53" s="14"/>
      <c r="S53" s="14"/>
      <c r="T53" s="14"/>
      <c r="U53" s="14"/>
      <c r="V53" s="14"/>
      <c r="W53" s="14"/>
      <c r="X53" s="14"/>
      <c r="Y53" s="14"/>
      <c r="Z53" s="14"/>
    </row>
    <row r="54" spans="1:26" x14ac:dyDescent="0.25">
      <c r="A54" s="14"/>
      <c r="B54" s="117"/>
      <c r="C54" s="14"/>
      <c r="D54" s="14"/>
      <c r="E54" s="14"/>
      <c r="F54" s="14"/>
      <c r="G54" s="14"/>
      <c r="H54" s="14"/>
      <c r="I54" s="14"/>
      <c r="J54" s="14"/>
      <c r="K54" s="14"/>
      <c r="L54" s="118"/>
      <c r="M54" s="14"/>
      <c r="N54" s="14"/>
      <c r="O54" s="14"/>
      <c r="P54" s="14"/>
      <c r="Q54" s="14"/>
      <c r="R54" s="14"/>
      <c r="S54" s="14"/>
      <c r="T54" s="14"/>
      <c r="U54" s="14"/>
      <c r="V54" s="14"/>
      <c r="W54" s="14"/>
      <c r="X54" s="14"/>
      <c r="Y54" s="14"/>
      <c r="Z54" s="14"/>
    </row>
    <row r="55" spans="1:26" x14ac:dyDescent="0.25">
      <c r="A55" s="14"/>
      <c r="B55" s="117"/>
      <c r="C55" s="14"/>
      <c r="D55" s="14"/>
      <c r="E55" s="14"/>
      <c r="F55" s="14"/>
      <c r="G55" s="14"/>
      <c r="H55" s="14"/>
      <c r="I55" s="14"/>
      <c r="J55" s="14"/>
      <c r="K55" s="14"/>
      <c r="L55" s="118"/>
      <c r="M55" s="14"/>
      <c r="N55" s="14"/>
      <c r="O55" s="14"/>
      <c r="P55" s="14"/>
      <c r="Q55" s="14"/>
      <c r="R55" s="14"/>
      <c r="S55" s="14"/>
      <c r="T55" s="14"/>
      <c r="U55" s="14"/>
      <c r="V55" s="14"/>
      <c r="W55" s="14"/>
      <c r="X55" s="14"/>
      <c r="Y55" s="14"/>
      <c r="Z55" s="14"/>
    </row>
    <row r="56" spans="1:26" x14ac:dyDescent="0.25">
      <c r="A56" s="14"/>
      <c r="B56" s="117"/>
      <c r="C56" s="14"/>
      <c r="D56" s="14"/>
      <c r="E56" s="14"/>
      <c r="F56" s="14"/>
      <c r="G56" s="14"/>
      <c r="H56" s="14"/>
      <c r="I56" s="14"/>
      <c r="J56" s="14"/>
      <c r="K56" s="14"/>
      <c r="L56" s="118"/>
      <c r="M56" s="14"/>
      <c r="N56" s="14"/>
      <c r="O56" s="14"/>
      <c r="P56" s="14"/>
      <c r="Q56" s="14"/>
      <c r="R56" s="14"/>
      <c r="S56" s="14"/>
      <c r="T56" s="14"/>
      <c r="U56" s="14"/>
      <c r="V56" s="14"/>
      <c r="W56" s="14"/>
      <c r="X56" s="14"/>
      <c r="Y56" s="14"/>
      <c r="Z56" s="14"/>
    </row>
    <row r="57" spans="1:26" x14ac:dyDescent="0.25">
      <c r="A57" s="14"/>
      <c r="B57" s="117"/>
      <c r="C57" s="14"/>
      <c r="D57" s="14"/>
      <c r="E57" s="14"/>
      <c r="F57" s="14"/>
      <c r="G57" s="14"/>
      <c r="H57" s="14"/>
      <c r="I57" s="14"/>
      <c r="J57" s="14"/>
      <c r="K57" s="14"/>
      <c r="L57" s="118"/>
      <c r="M57" s="14"/>
      <c r="N57" s="14"/>
      <c r="O57" s="14"/>
      <c r="P57" s="14"/>
      <c r="Q57" s="14"/>
      <c r="R57" s="14"/>
      <c r="S57" s="14"/>
      <c r="T57" s="14"/>
      <c r="U57" s="14"/>
      <c r="V57" s="14"/>
      <c r="W57" s="14"/>
      <c r="X57" s="14"/>
      <c r="Y57" s="14"/>
      <c r="Z57" s="14"/>
    </row>
    <row r="58" spans="1:26" x14ac:dyDescent="0.25">
      <c r="A58" s="14"/>
      <c r="B58" s="117"/>
      <c r="C58" s="14"/>
      <c r="D58" s="14"/>
      <c r="E58" s="14"/>
      <c r="F58" s="14"/>
      <c r="G58" s="14"/>
      <c r="H58" s="14"/>
      <c r="I58" s="14"/>
      <c r="J58" s="14"/>
      <c r="K58" s="14"/>
      <c r="L58" s="118"/>
      <c r="M58" s="14"/>
      <c r="N58" s="14"/>
      <c r="O58" s="14"/>
      <c r="P58" s="14"/>
      <c r="Q58" s="14"/>
      <c r="R58" s="14"/>
      <c r="S58" s="14"/>
      <c r="T58" s="14"/>
      <c r="U58" s="14"/>
      <c r="V58" s="14"/>
      <c r="W58" s="14"/>
      <c r="X58" s="14"/>
      <c r="Y58" s="14"/>
      <c r="Z58" s="14"/>
    </row>
    <row r="59" spans="1:26" ht="18.75" x14ac:dyDescent="0.25">
      <c r="A59" s="14"/>
      <c r="B59" s="117"/>
      <c r="C59" s="139" t="s">
        <v>55</v>
      </c>
      <c r="D59" s="14"/>
      <c r="E59" s="14"/>
      <c r="F59" s="14"/>
      <c r="G59" s="14"/>
      <c r="H59" s="14"/>
      <c r="I59" s="14"/>
      <c r="J59" s="14"/>
      <c r="K59" s="14"/>
      <c r="L59" s="118"/>
      <c r="M59" s="14"/>
      <c r="N59" s="14"/>
      <c r="O59" s="14"/>
      <c r="P59" s="14"/>
      <c r="Q59" s="14"/>
      <c r="R59" s="14"/>
      <c r="S59" s="14"/>
      <c r="T59" s="14"/>
      <c r="U59" s="14"/>
      <c r="V59" s="14"/>
      <c r="W59" s="14"/>
      <c r="X59" s="14"/>
      <c r="Y59" s="14"/>
      <c r="Z59" s="14"/>
    </row>
    <row r="60" spans="1:26" x14ac:dyDescent="0.25">
      <c r="A60" s="14"/>
      <c r="B60" s="117"/>
      <c r="C60" s="14"/>
      <c r="D60" s="14"/>
      <c r="E60" s="14"/>
      <c r="F60" s="14"/>
      <c r="G60" s="14"/>
      <c r="H60" s="14"/>
      <c r="I60" s="14"/>
      <c r="J60" s="14"/>
      <c r="K60" s="14"/>
      <c r="L60" s="118"/>
      <c r="M60" s="14"/>
      <c r="N60" s="14"/>
      <c r="O60" s="14"/>
      <c r="P60" s="14"/>
      <c r="Q60" s="14"/>
      <c r="R60" s="14"/>
      <c r="S60" s="14"/>
      <c r="T60" s="14"/>
      <c r="U60" s="14"/>
      <c r="V60" s="14"/>
      <c r="W60" s="14"/>
      <c r="X60" s="14"/>
      <c r="Y60" s="14"/>
      <c r="Z60" s="14"/>
    </row>
    <row r="61" spans="1:26" x14ac:dyDescent="0.25">
      <c r="A61" s="14"/>
      <c r="B61" s="117"/>
      <c r="C61" s="14"/>
      <c r="D61" s="14"/>
      <c r="E61" s="14"/>
      <c r="F61" s="14"/>
      <c r="G61" s="14"/>
      <c r="H61" s="14"/>
      <c r="I61" s="14"/>
      <c r="J61" s="14"/>
      <c r="K61" s="14"/>
      <c r="L61" s="118"/>
      <c r="M61" s="14"/>
      <c r="N61" s="14"/>
      <c r="O61" s="14"/>
      <c r="P61" s="14"/>
      <c r="Q61" s="14"/>
      <c r="R61" s="14"/>
      <c r="S61" s="14"/>
      <c r="T61" s="14"/>
      <c r="U61" s="14"/>
      <c r="V61" s="14"/>
      <c r="W61" s="14"/>
      <c r="X61" s="14"/>
      <c r="Y61" s="14"/>
      <c r="Z61" s="14"/>
    </row>
    <row r="62" spans="1:26" x14ac:dyDescent="0.25">
      <c r="A62" s="14"/>
      <c r="B62" s="117"/>
      <c r="C62" s="14"/>
      <c r="D62" s="14"/>
      <c r="E62" s="14"/>
      <c r="F62" s="14"/>
      <c r="G62" s="14"/>
      <c r="H62" s="14"/>
      <c r="I62" s="14"/>
      <c r="J62" s="14"/>
      <c r="K62" s="14"/>
      <c r="L62" s="118"/>
      <c r="M62" s="14"/>
      <c r="N62" s="14"/>
      <c r="O62" s="14"/>
      <c r="P62" s="14"/>
      <c r="Q62" s="14"/>
      <c r="R62" s="14"/>
      <c r="S62" s="14"/>
      <c r="T62" s="14"/>
      <c r="U62" s="14"/>
      <c r="V62" s="14"/>
      <c r="W62" s="14"/>
      <c r="X62" s="14"/>
      <c r="Y62" s="14"/>
      <c r="Z62" s="14"/>
    </row>
    <row r="63" spans="1:26" x14ac:dyDescent="0.25">
      <c r="A63" s="14"/>
      <c r="B63" s="117"/>
      <c r="C63" s="14"/>
      <c r="D63" s="14"/>
      <c r="E63" s="14"/>
      <c r="F63" s="14"/>
      <c r="G63" s="14"/>
      <c r="H63" s="14"/>
      <c r="I63" s="14"/>
      <c r="J63" s="14"/>
      <c r="K63" s="14"/>
      <c r="L63" s="118"/>
      <c r="M63" s="14"/>
      <c r="N63" s="14"/>
      <c r="O63" s="14"/>
      <c r="P63" s="14"/>
      <c r="Q63" s="14"/>
      <c r="R63" s="14"/>
      <c r="S63" s="14"/>
      <c r="T63" s="14"/>
      <c r="U63" s="14"/>
      <c r="V63" s="14"/>
      <c r="W63" s="14"/>
      <c r="X63" s="14"/>
      <c r="Y63" s="14"/>
      <c r="Z63" s="14"/>
    </row>
    <row r="64" spans="1:26" x14ac:dyDescent="0.25">
      <c r="A64" s="14"/>
      <c r="B64" s="117"/>
      <c r="C64" s="14"/>
      <c r="D64" s="14"/>
      <c r="E64" s="14"/>
      <c r="F64" s="14"/>
      <c r="G64" s="14"/>
      <c r="H64" s="14"/>
      <c r="I64" s="14"/>
      <c r="J64" s="14"/>
      <c r="K64" s="14"/>
      <c r="L64" s="118"/>
      <c r="M64" s="14"/>
      <c r="N64" s="14"/>
      <c r="O64" s="14"/>
      <c r="P64" s="14"/>
      <c r="Q64" s="14"/>
      <c r="R64" s="14"/>
      <c r="S64" s="14"/>
      <c r="T64" s="14"/>
      <c r="U64" s="14"/>
      <c r="V64" s="14"/>
      <c r="W64" s="14"/>
      <c r="X64" s="14"/>
      <c r="Y64" s="14"/>
      <c r="Z64" s="14"/>
    </row>
    <row r="65" spans="1:26" x14ac:dyDescent="0.25">
      <c r="A65" s="14"/>
      <c r="B65" s="117"/>
      <c r="C65" s="14"/>
      <c r="D65" s="14"/>
      <c r="E65" s="14"/>
      <c r="F65" s="14"/>
      <c r="G65" s="14"/>
      <c r="H65" s="14"/>
      <c r="I65" s="14"/>
      <c r="J65" s="14"/>
      <c r="K65" s="14"/>
      <c r="L65" s="118"/>
      <c r="M65" s="14"/>
      <c r="N65" s="14"/>
      <c r="O65" s="14"/>
      <c r="P65" s="14"/>
      <c r="Q65" s="14"/>
      <c r="R65" s="14"/>
      <c r="S65" s="14"/>
      <c r="T65" s="14"/>
      <c r="U65" s="14"/>
      <c r="V65" s="14"/>
      <c r="W65" s="14"/>
      <c r="X65" s="14"/>
      <c r="Y65" s="14"/>
      <c r="Z65" s="14"/>
    </row>
    <row r="66" spans="1:26" x14ac:dyDescent="0.25">
      <c r="A66" s="14"/>
      <c r="B66" s="117"/>
      <c r="C66" s="14"/>
      <c r="D66" s="14"/>
      <c r="E66" s="14"/>
      <c r="F66" s="14"/>
      <c r="G66" s="14"/>
      <c r="H66" s="14"/>
      <c r="I66" s="14"/>
      <c r="J66" s="14"/>
      <c r="K66" s="14"/>
      <c r="L66" s="118"/>
      <c r="M66" s="14"/>
      <c r="N66" s="14"/>
      <c r="O66" s="14"/>
      <c r="P66" s="14"/>
      <c r="Q66" s="14"/>
      <c r="R66" s="14"/>
      <c r="S66" s="14"/>
      <c r="T66" s="14"/>
      <c r="U66" s="14"/>
      <c r="V66" s="14"/>
      <c r="W66" s="14"/>
      <c r="X66" s="14"/>
      <c r="Y66" s="14"/>
      <c r="Z66" s="14"/>
    </row>
    <row r="67" spans="1:26" x14ac:dyDescent="0.25">
      <c r="A67" s="14"/>
      <c r="B67" s="117"/>
      <c r="C67" s="14"/>
      <c r="D67" s="14"/>
      <c r="E67" s="14"/>
      <c r="F67" s="14"/>
      <c r="G67" s="14"/>
      <c r="H67" s="14"/>
      <c r="I67" s="14"/>
      <c r="J67" s="14"/>
      <c r="K67" s="14"/>
      <c r="L67" s="118"/>
      <c r="M67" s="14"/>
      <c r="N67" s="14"/>
      <c r="O67" s="14"/>
      <c r="P67" s="14"/>
      <c r="Q67" s="14"/>
      <c r="R67" s="14"/>
      <c r="S67" s="14"/>
      <c r="T67" s="14"/>
      <c r="U67" s="14"/>
      <c r="V67" s="14"/>
      <c r="W67" s="14"/>
      <c r="X67" s="14"/>
      <c r="Y67" s="14"/>
      <c r="Z67" s="14"/>
    </row>
    <row r="68" spans="1:26" x14ac:dyDescent="0.25">
      <c r="A68" s="14"/>
      <c r="B68" s="117"/>
      <c r="C68" s="14"/>
      <c r="D68" s="14"/>
      <c r="E68" s="14"/>
      <c r="F68" s="14"/>
      <c r="G68" s="14"/>
      <c r="H68" s="14"/>
      <c r="I68" s="14"/>
      <c r="J68" s="14"/>
      <c r="K68" s="14"/>
      <c r="L68" s="118"/>
      <c r="M68" s="14"/>
      <c r="N68" s="14"/>
      <c r="O68" s="14"/>
      <c r="P68" s="14"/>
      <c r="Q68" s="14"/>
      <c r="R68" s="14"/>
      <c r="S68" s="14"/>
      <c r="T68" s="14"/>
      <c r="U68" s="14"/>
      <c r="V68" s="14"/>
      <c r="W68" s="14"/>
      <c r="X68" s="14"/>
      <c r="Y68" s="14"/>
      <c r="Z68" s="14"/>
    </row>
    <row r="69" spans="1:26" x14ac:dyDescent="0.25">
      <c r="A69" s="14"/>
      <c r="B69" s="117"/>
      <c r="C69" s="14"/>
      <c r="D69" s="14"/>
      <c r="E69" s="14"/>
      <c r="F69" s="14"/>
      <c r="G69" s="14"/>
      <c r="H69" s="14"/>
      <c r="I69" s="14"/>
      <c r="J69" s="14"/>
      <c r="K69" s="14"/>
      <c r="L69" s="118"/>
      <c r="M69" s="14"/>
      <c r="N69" s="14"/>
      <c r="O69" s="14"/>
      <c r="P69" s="14"/>
      <c r="Q69" s="14"/>
      <c r="R69" s="14"/>
      <c r="S69" s="14"/>
      <c r="T69" s="14"/>
      <c r="U69" s="14"/>
      <c r="V69" s="14"/>
      <c r="W69" s="14"/>
      <c r="X69" s="14"/>
      <c r="Y69" s="14"/>
      <c r="Z69" s="14"/>
    </row>
    <row r="70" spans="1:26" x14ac:dyDescent="0.25">
      <c r="A70" s="14"/>
      <c r="B70" s="117"/>
      <c r="C70" s="14"/>
      <c r="D70" s="14"/>
      <c r="E70" s="14"/>
      <c r="F70" s="14"/>
      <c r="G70" s="14"/>
      <c r="H70" s="14"/>
      <c r="I70" s="14"/>
      <c r="J70" s="14"/>
      <c r="K70" s="14"/>
      <c r="L70" s="118"/>
      <c r="M70" s="14"/>
      <c r="N70" s="14"/>
      <c r="O70" s="14"/>
      <c r="P70" s="14"/>
      <c r="Q70" s="14"/>
      <c r="R70" s="14"/>
      <c r="S70" s="14"/>
      <c r="T70" s="14"/>
      <c r="U70" s="14"/>
      <c r="V70" s="14"/>
      <c r="W70" s="14"/>
      <c r="X70" s="14"/>
      <c r="Y70" s="14"/>
      <c r="Z70" s="14"/>
    </row>
    <row r="71" spans="1:26" x14ac:dyDescent="0.25">
      <c r="A71" s="14"/>
      <c r="B71" s="117"/>
      <c r="C71" s="14"/>
      <c r="D71" s="14"/>
      <c r="E71" s="14"/>
      <c r="F71" s="14"/>
      <c r="G71" s="14"/>
      <c r="H71" s="14"/>
      <c r="I71" s="14"/>
      <c r="J71" s="14"/>
      <c r="K71" s="14"/>
      <c r="L71" s="118"/>
      <c r="M71" s="14"/>
      <c r="N71" s="14"/>
      <c r="O71" s="14"/>
      <c r="P71" s="14"/>
      <c r="Q71" s="14"/>
      <c r="R71" s="14"/>
      <c r="S71" s="14"/>
      <c r="T71" s="14"/>
      <c r="U71" s="14"/>
      <c r="V71" s="14"/>
      <c r="W71" s="14"/>
      <c r="X71" s="14"/>
      <c r="Y71" s="14"/>
      <c r="Z71" s="14"/>
    </row>
    <row r="72" spans="1:26" ht="15.75" thickBot="1" x14ac:dyDescent="0.3">
      <c r="A72" s="14"/>
      <c r="B72" s="119"/>
      <c r="C72" s="140"/>
      <c r="D72" s="140"/>
      <c r="E72" s="140"/>
      <c r="F72" s="140"/>
      <c r="G72" s="140"/>
      <c r="H72" s="140"/>
      <c r="I72" s="140"/>
      <c r="J72" s="140"/>
      <c r="K72" s="140"/>
      <c r="L72" s="120"/>
      <c r="M72" s="14"/>
      <c r="N72" s="14"/>
      <c r="O72" s="14"/>
      <c r="P72" s="14"/>
      <c r="Q72" s="14"/>
      <c r="R72" s="14"/>
      <c r="S72" s="14"/>
      <c r="T72" s="14"/>
      <c r="U72" s="14"/>
      <c r="V72" s="14"/>
      <c r="W72" s="14"/>
      <c r="X72" s="14"/>
      <c r="Y72" s="14"/>
      <c r="Z72" s="14"/>
    </row>
    <row r="73" spans="1:26"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sheetData>
  <mergeCells count="18">
    <mergeCell ref="O17:T18"/>
    <mergeCell ref="U17:V26"/>
    <mergeCell ref="C18:F18"/>
    <mergeCell ref="H19:J19"/>
    <mergeCell ref="F20:F22"/>
    <mergeCell ref="C24:D25"/>
    <mergeCell ref="H24:J26"/>
    <mergeCell ref="O26:S26"/>
    <mergeCell ref="B2:H3"/>
    <mergeCell ref="B14:L14"/>
    <mergeCell ref="N14:Z14"/>
    <mergeCell ref="K6:K9"/>
    <mergeCell ref="A6:A8"/>
    <mergeCell ref="B6:B8"/>
    <mergeCell ref="C6:C8"/>
    <mergeCell ref="G6:G8"/>
    <mergeCell ref="A9:H9"/>
    <mergeCell ref="J6:J8"/>
  </mergeCells>
  <pageMargins left="0.7" right="0.7" top="0.75" bottom="0.75" header="0.3" footer="0.3"/>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2:U74"/>
  <sheetViews>
    <sheetView topLeftCell="A25" zoomScale="85" zoomScaleNormal="85" workbookViewId="0">
      <selection activeCell="C15" sqref="C15"/>
    </sheetView>
  </sheetViews>
  <sheetFormatPr baseColWidth="10" defaultColWidth="11.42578125" defaultRowHeight="15" x14ac:dyDescent="0.25"/>
  <cols>
    <col min="1" max="1" width="11.42578125" style="22"/>
    <col min="2" max="2" width="7.5703125" style="22" customWidth="1"/>
    <col min="3" max="3" width="25" style="22" customWidth="1"/>
    <col min="4" max="4" width="72" style="22" customWidth="1"/>
    <col min="5" max="5" width="88.140625" style="22" customWidth="1"/>
    <col min="6" max="6" width="21.140625" style="22" customWidth="1"/>
    <col min="7" max="8" width="15.28515625" style="22" customWidth="1"/>
    <col min="9" max="9" width="27.28515625" style="22" customWidth="1"/>
    <col min="10" max="10" width="19.42578125" style="22" customWidth="1"/>
    <col min="11" max="11" width="21.5703125" style="22" customWidth="1"/>
    <col min="12" max="12" width="15.7109375" style="22" customWidth="1"/>
    <col min="13" max="13" width="20.7109375" style="22" customWidth="1"/>
    <col min="14" max="14" width="26.140625" style="22" customWidth="1"/>
    <col min="15" max="15" width="23.140625" style="22" customWidth="1"/>
    <col min="16" max="16" width="26.5703125" style="22" customWidth="1"/>
    <col min="17" max="17" width="8.85546875" style="22" bestFit="1" customWidth="1"/>
    <col min="18" max="18" width="19.85546875" style="22" customWidth="1"/>
    <col min="19" max="19" width="43" style="22" customWidth="1"/>
    <col min="20" max="20" width="32.85546875" style="22" customWidth="1"/>
    <col min="21" max="35" width="11.42578125" style="22"/>
    <col min="36" max="39" width="14.28515625" style="22" customWidth="1"/>
    <col min="40" max="16384" width="11.42578125" style="22"/>
  </cols>
  <sheetData>
    <row r="2" spans="1:21" x14ac:dyDescent="0.25">
      <c r="C2" s="219" t="s">
        <v>180</v>
      </c>
      <c r="D2" s="219"/>
      <c r="E2" s="219"/>
      <c r="F2" s="219"/>
      <c r="G2" s="219"/>
      <c r="H2" s="219"/>
      <c r="I2" s="219"/>
    </row>
    <row r="3" spans="1:21" x14ac:dyDescent="0.25">
      <c r="C3" s="219"/>
      <c r="D3" s="219"/>
      <c r="E3" s="219"/>
      <c r="F3" s="219"/>
      <c r="G3" s="219"/>
      <c r="H3" s="219"/>
      <c r="I3" s="219"/>
    </row>
    <row r="4" spans="1:21" ht="18" x14ac:dyDescent="0.25">
      <c r="C4" s="38"/>
      <c r="D4" s="38"/>
      <c r="E4" s="38"/>
      <c r="F4" s="38"/>
      <c r="G4" s="38"/>
      <c r="H4" s="38"/>
      <c r="I4" s="38"/>
    </row>
    <row r="5" spans="1:21" ht="31.5" x14ac:dyDescent="0.25">
      <c r="B5" s="16" t="s">
        <v>16</v>
      </c>
      <c r="C5" s="16" t="s">
        <v>1</v>
      </c>
      <c r="D5" s="31" t="s">
        <v>17</v>
      </c>
      <c r="E5" s="16" t="s">
        <v>40</v>
      </c>
      <c r="F5" s="16" t="s">
        <v>18</v>
      </c>
      <c r="G5" s="16" t="s">
        <v>19</v>
      </c>
      <c r="H5" s="16" t="s">
        <v>20</v>
      </c>
      <c r="I5" s="16" t="s">
        <v>2</v>
      </c>
      <c r="J5" s="16" t="s">
        <v>21</v>
      </c>
      <c r="K5" s="17" t="s">
        <v>22</v>
      </c>
    </row>
    <row r="6" spans="1:21" ht="28.5" x14ac:dyDescent="0.25">
      <c r="A6" s="21"/>
      <c r="B6" s="253" t="s">
        <v>39</v>
      </c>
      <c r="C6" s="232" t="s">
        <v>32</v>
      </c>
      <c r="D6" s="289" t="s">
        <v>218</v>
      </c>
      <c r="E6" s="35" t="s">
        <v>168</v>
      </c>
      <c r="F6" s="35" t="s">
        <v>24</v>
      </c>
      <c r="G6" s="35">
        <v>25</v>
      </c>
      <c r="H6" s="290">
        <v>6</v>
      </c>
      <c r="I6" s="18">
        <f>+F16</f>
        <v>16192.904480481668</v>
      </c>
      <c r="J6" s="12">
        <f>+I6*G6</f>
        <v>404822.61201204167</v>
      </c>
      <c r="K6" s="287">
        <f>SUM(J6:J9)*H6</f>
        <v>19367921.994144499</v>
      </c>
      <c r="L6" s="253" t="s">
        <v>183</v>
      </c>
      <c r="M6" s="21"/>
      <c r="N6" s="21"/>
      <c r="O6" s="21"/>
      <c r="P6" s="21"/>
      <c r="Q6" s="21"/>
      <c r="R6" s="21"/>
      <c r="S6" s="21"/>
      <c r="T6" s="21"/>
      <c r="U6" s="21"/>
    </row>
    <row r="7" spans="1:21" ht="57" x14ac:dyDescent="0.25">
      <c r="A7" s="21"/>
      <c r="B7" s="253"/>
      <c r="C7" s="232"/>
      <c r="D7" s="289"/>
      <c r="E7" s="35" t="s">
        <v>157</v>
      </c>
      <c r="F7" s="35" t="s">
        <v>25</v>
      </c>
      <c r="G7" s="35">
        <v>25</v>
      </c>
      <c r="H7" s="290"/>
      <c r="I7" s="18">
        <f>+J17</f>
        <v>27284.020999999997</v>
      </c>
      <c r="J7" s="12">
        <f>+I7*G7</f>
        <v>682100.52499999991</v>
      </c>
      <c r="K7" s="287"/>
      <c r="L7" s="253"/>
      <c r="M7" s="21"/>
      <c r="N7" s="21"/>
      <c r="O7" s="21"/>
      <c r="P7" s="21"/>
      <c r="Q7" s="21"/>
      <c r="R7" s="21"/>
      <c r="S7" s="21"/>
      <c r="T7" s="21"/>
      <c r="U7" s="21"/>
    </row>
    <row r="8" spans="1:21" ht="28.5" x14ac:dyDescent="0.25">
      <c r="A8" s="21"/>
      <c r="B8" s="253"/>
      <c r="C8" s="232"/>
      <c r="D8" s="289"/>
      <c r="E8" s="35" t="s">
        <v>169</v>
      </c>
      <c r="F8" s="35" t="s">
        <v>28</v>
      </c>
      <c r="G8" s="35">
        <v>25</v>
      </c>
      <c r="H8" s="290"/>
      <c r="I8" s="18">
        <f>+F16</f>
        <v>16192.904480481668</v>
      </c>
      <c r="J8" s="12">
        <f>+I8*G8</f>
        <v>404822.61201204167</v>
      </c>
      <c r="K8" s="287"/>
      <c r="L8" s="253"/>
      <c r="M8" s="21"/>
      <c r="N8" s="21"/>
      <c r="O8" s="21"/>
      <c r="P8" s="21"/>
      <c r="Q8" s="21"/>
      <c r="R8" s="21"/>
      <c r="S8" s="21"/>
      <c r="T8" s="21"/>
      <c r="U8" s="21"/>
    </row>
    <row r="9" spans="1:21" ht="182.25" customHeight="1" x14ac:dyDescent="0.25">
      <c r="A9" s="21"/>
      <c r="B9" s="253"/>
      <c r="C9" s="232"/>
      <c r="D9" s="289"/>
      <c r="E9" s="35" t="s">
        <v>208</v>
      </c>
      <c r="F9" s="35" t="s">
        <v>69</v>
      </c>
      <c r="G9" s="35">
        <v>1</v>
      </c>
      <c r="H9" s="290"/>
      <c r="I9" s="12">
        <f>+S24</f>
        <v>1736241.25</v>
      </c>
      <c r="J9" s="12">
        <f>+I9*G9</f>
        <v>1736241.25</v>
      </c>
      <c r="K9" s="287"/>
      <c r="L9" s="253"/>
      <c r="M9" s="165"/>
      <c r="N9" s="21"/>
      <c r="O9" s="21"/>
      <c r="P9" s="21"/>
      <c r="Q9" s="21"/>
      <c r="R9" s="21"/>
      <c r="S9" s="21"/>
      <c r="T9" s="21"/>
      <c r="U9" s="21"/>
    </row>
    <row r="10" spans="1:21" ht="15.75" x14ac:dyDescent="0.25">
      <c r="B10" s="291" t="s">
        <v>12</v>
      </c>
      <c r="C10" s="291"/>
      <c r="D10" s="291"/>
      <c r="E10" s="291"/>
      <c r="F10" s="291"/>
      <c r="G10" s="291"/>
      <c r="H10" s="291"/>
      <c r="I10" s="291"/>
      <c r="J10" s="19">
        <f>SUM(J6:J9)</f>
        <v>3227986.9990240834</v>
      </c>
      <c r="K10" s="19">
        <f>J10*H6</f>
        <v>19367921.994144499</v>
      </c>
      <c r="L10" s="21"/>
      <c r="M10" s="21"/>
      <c r="N10" s="21"/>
      <c r="O10" s="21"/>
      <c r="P10" s="21"/>
    </row>
    <row r="11" spans="1:21" x14ac:dyDescent="0.25">
      <c r="N11" s="21"/>
      <c r="O11" s="21"/>
      <c r="P11" s="21"/>
    </row>
    <row r="12" spans="1:21" ht="15.75" thickBot="1" x14ac:dyDescent="0.3">
      <c r="L12" s="21"/>
      <c r="M12" s="21"/>
      <c r="N12" s="21"/>
      <c r="O12" s="21"/>
      <c r="P12" s="21"/>
    </row>
    <row r="13" spans="1:21" ht="26.25" x14ac:dyDescent="0.25">
      <c r="C13" s="280" t="s">
        <v>201</v>
      </c>
      <c r="D13" s="281"/>
      <c r="E13" s="281"/>
      <c r="F13" s="281"/>
      <c r="G13" s="281"/>
      <c r="H13" s="281"/>
      <c r="I13" s="281"/>
      <c r="J13" s="281"/>
      <c r="K13" s="282"/>
      <c r="L13" s="21"/>
      <c r="M13" s="263" t="s">
        <v>202</v>
      </c>
      <c r="N13" s="264"/>
      <c r="O13" s="264"/>
      <c r="P13" s="264"/>
      <c r="Q13" s="264"/>
      <c r="R13" s="264"/>
      <c r="S13" s="264"/>
      <c r="T13" s="264"/>
      <c r="U13" s="150"/>
    </row>
    <row r="14" spans="1:21" ht="26.25" x14ac:dyDescent="0.25">
      <c r="C14" s="283" t="s">
        <v>65</v>
      </c>
      <c r="D14" s="255"/>
      <c r="E14" s="255"/>
      <c r="F14" s="255"/>
      <c r="G14" s="13"/>
      <c r="H14" s="13"/>
      <c r="I14" s="13"/>
      <c r="J14" s="13"/>
      <c r="K14" s="45"/>
      <c r="L14" s="13"/>
      <c r="M14" s="44"/>
      <c r="N14" s="148"/>
      <c r="O14" s="148"/>
      <c r="P14" s="148"/>
      <c r="Q14" s="148"/>
      <c r="R14" s="148"/>
      <c r="S14" s="148"/>
      <c r="T14" s="148"/>
      <c r="U14" s="149"/>
    </row>
    <row r="15" spans="1:21" ht="30" x14ac:dyDescent="0.25">
      <c r="C15" s="151" t="s">
        <v>59</v>
      </c>
      <c r="D15" s="50" t="s">
        <v>60</v>
      </c>
      <c r="E15" s="50" t="s">
        <v>92</v>
      </c>
      <c r="F15" s="50" t="s">
        <v>182</v>
      </c>
      <c r="G15" s="13"/>
      <c r="H15" s="248" t="s">
        <v>58</v>
      </c>
      <c r="I15" s="248"/>
      <c r="J15" s="248"/>
      <c r="K15" s="45"/>
      <c r="L15" s="13"/>
      <c r="M15" s="44"/>
      <c r="N15" s="268" t="s">
        <v>115</v>
      </c>
      <c r="O15" s="269"/>
      <c r="P15" s="269"/>
      <c r="Q15" s="269"/>
      <c r="R15" s="269"/>
      <c r="S15" s="270"/>
      <c r="T15" s="232" t="s">
        <v>139</v>
      </c>
      <c r="U15" s="149"/>
    </row>
    <row r="16" spans="1:21" ht="30" x14ac:dyDescent="0.25">
      <c r="C16" s="152" t="s">
        <v>62</v>
      </c>
      <c r="D16" s="51">
        <v>12958.2</v>
      </c>
      <c r="E16" s="51">
        <f>D16*1.0585</f>
        <v>13716.254700000001</v>
      </c>
      <c r="F16" s="247">
        <f>AVERAGE(E16:E18)*1.0603</f>
        <v>16192.904480481668</v>
      </c>
      <c r="G16" s="13"/>
      <c r="H16" s="50" t="s">
        <v>59</v>
      </c>
      <c r="I16" s="50" t="s">
        <v>60</v>
      </c>
      <c r="J16" s="50" t="s">
        <v>181</v>
      </c>
      <c r="K16" s="45"/>
      <c r="L16" s="13"/>
      <c r="M16" s="44"/>
      <c r="N16" s="271"/>
      <c r="O16" s="272"/>
      <c r="P16" s="272"/>
      <c r="Q16" s="272"/>
      <c r="R16" s="272"/>
      <c r="S16" s="273"/>
      <c r="T16" s="232"/>
      <c r="U16" s="149"/>
    </row>
    <row r="17" spans="1:21" ht="45" x14ac:dyDescent="0.25">
      <c r="C17" s="152" t="s">
        <v>63</v>
      </c>
      <c r="D17" s="51">
        <v>12325.7</v>
      </c>
      <c r="E17" s="51">
        <f t="shared" ref="E17" si="0">D17*1.0585</f>
        <v>13046.75345</v>
      </c>
      <c r="F17" s="247"/>
      <c r="G17" s="13"/>
      <c r="H17" s="116" t="s">
        <v>154</v>
      </c>
      <c r="I17" s="164">
        <v>25667</v>
      </c>
      <c r="J17" s="164">
        <f>+I17*1.063</f>
        <v>27284.020999999997</v>
      </c>
      <c r="K17" s="45"/>
      <c r="L17" s="13"/>
      <c r="M17" s="44"/>
      <c r="N17" s="111" t="s">
        <v>116</v>
      </c>
      <c r="O17" s="111" t="s">
        <v>117</v>
      </c>
      <c r="P17" s="111" t="s">
        <v>118</v>
      </c>
      <c r="Q17" s="111" t="s">
        <v>159</v>
      </c>
      <c r="R17" s="111" t="s">
        <v>158</v>
      </c>
      <c r="S17" s="111" t="s">
        <v>151</v>
      </c>
      <c r="T17" s="232"/>
      <c r="U17" s="149"/>
    </row>
    <row r="18" spans="1:21" ht="30" x14ac:dyDescent="0.25">
      <c r="A18" s="82"/>
      <c r="C18" s="152" t="s">
        <v>64</v>
      </c>
      <c r="D18" s="51">
        <v>18000</v>
      </c>
      <c r="E18" s="51">
        <f>D18*1.0585</f>
        <v>19053</v>
      </c>
      <c r="F18" s="247"/>
      <c r="G18" s="13"/>
      <c r="H18" s="13"/>
      <c r="I18" s="13"/>
      <c r="J18" s="13"/>
      <c r="K18" s="45"/>
      <c r="L18" s="13"/>
      <c r="M18" s="44"/>
      <c r="N18" s="112" t="s">
        <v>121</v>
      </c>
      <c r="O18" s="112" t="s">
        <v>122</v>
      </c>
      <c r="P18" s="112" t="s">
        <v>123</v>
      </c>
      <c r="Q18" s="113">
        <v>42000</v>
      </c>
      <c r="R18" s="113">
        <f>+Q18*1.0603</f>
        <v>44532.6</v>
      </c>
      <c r="S18" s="113">
        <f>R18*25</f>
        <v>1113315</v>
      </c>
      <c r="T18" s="232"/>
      <c r="U18" s="149"/>
    </row>
    <row r="19" spans="1:21" x14ac:dyDescent="0.25">
      <c r="A19" s="82"/>
      <c r="C19" s="44"/>
      <c r="D19" s="13"/>
      <c r="E19" s="13"/>
      <c r="F19" s="13"/>
      <c r="G19" s="13"/>
      <c r="H19" s="13"/>
      <c r="I19" s="13"/>
      <c r="J19" s="13"/>
      <c r="K19" s="45"/>
      <c r="L19" s="13"/>
      <c r="M19" s="44"/>
      <c r="N19" s="112" t="s">
        <v>124</v>
      </c>
      <c r="O19" s="112" t="s">
        <v>125</v>
      </c>
      <c r="P19" s="112" t="s">
        <v>126</v>
      </c>
      <c r="Q19" s="114">
        <v>53000</v>
      </c>
      <c r="R19" s="113">
        <f t="shared" ref="R19:R23" si="1">+Q19*1.0603</f>
        <v>56195.9</v>
      </c>
      <c r="S19" s="113">
        <f t="shared" ref="S19:S23" si="2">R19*25</f>
        <v>1404897.5</v>
      </c>
      <c r="T19" s="232"/>
      <c r="U19" s="53"/>
    </row>
    <row r="20" spans="1:21" ht="45" x14ac:dyDescent="0.25">
      <c r="A20" s="82"/>
      <c r="C20" s="284"/>
      <c r="D20" s="248"/>
      <c r="E20" s="13"/>
      <c r="F20" s="13"/>
      <c r="G20" s="13"/>
      <c r="H20" s="239" t="s">
        <v>149</v>
      </c>
      <c r="I20" s="239"/>
      <c r="J20" s="239"/>
      <c r="K20" s="45"/>
      <c r="L20" s="13"/>
      <c r="M20" s="44"/>
      <c r="N20" s="112" t="s">
        <v>127</v>
      </c>
      <c r="O20" s="112" t="s">
        <v>128</v>
      </c>
      <c r="P20" s="112" t="s">
        <v>129</v>
      </c>
      <c r="Q20" s="112">
        <v>55000</v>
      </c>
      <c r="R20" s="113">
        <f t="shared" si="1"/>
        <v>58316.5</v>
      </c>
      <c r="S20" s="113">
        <f t="shared" si="2"/>
        <v>1457912.5</v>
      </c>
      <c r="T20" s="232"/>
      <c r="U20" s="53"/>
    </row>
    <row r="21" spans="1:21" ht="30" x14ac:dyDescent="0.25">
      <c r="A21" s="82"/>
      <c r="B21" s="34"/>
      <c r="C21" s="284"/>
      <c r="D21" s="248"/>
      <c r="E21" s="13"/>
      <c r="F21" s="13"/>
      <c r="G21" s="13"/>
      <c r="H21" s="239"/>
      <c r="I21" s="239"/>
      <c r="J21" s="239"/>
      <c r="K21" s="45"/>
      <c r="L21" s="13"/>
      <c r="M21" s="44"/>
      <c r="N21" s="112" t="s">
        <v>130</v>
      </c>
      <c r="O21" s="112" t="s">
        <v>131</v>
      </c>
      <c r="P21" s="112" t="s">
        <v>132</v>
      </c>
      <c r="Q21" s="112">
        <v>70000</v>
      </c>
      <c r="R21" s="113">
        <f t="shared" si="1"/>
        <v>74221</v>
      </c>
      <c r="S21" s="113">
        <f t="shared" si="2"/>
        <v>1855525</v>
      </c>
      <c r="T21" s="232"/>
      <c r="U21" s="80"/>
    </row>
    <row r="22" spans="1:21" ht="30" x14ac:dyDescent="0.25">
      <c r="A22" s="82"/>
      <c r="C22" s="44"/>
      <c r="D22" s="13"/>
      <c r="E22" s="13"/>
      <c r="F22" s="13"/>
      <c r="G22" s="13"/>
      <c r="H22" s="239"/>
      <c r="I22" s="239"/>
      <c r="J22" s="239"/>
      <c r="K22" s="45"/>
      <c r="L22" s="13"/>
      <c r="M22" s="44"/>
      <c r="N22" s="112" t="s">
        <v>133</v>
      </c>
      <c r="O22" s="112" t="s">
        <v>134</v>
      </c>
      <c r="P22" s="112" t="s">
        <v>135</v>
      </c>
      <c r="Q22" s="112">
        <v>105000</v>
      </c>
      <c r="R22" s="113">
        <f t="shared" si="1"/>
        <v>111331.5</v>
      </c>
      <c r="S22" s="113">
        <f t="shared" si="2"/>
        <v>2783287.5</v>
      </c>
      <c r="T22" s="232"/>
      <c r="U22" s="53"/>
    </row>
    <row r="23" spans="1:21" ht="30" x14ac:dyDescent="0.25">
      <c r="A23" s="82"/>
      <c r="B23" s="34"/>
      <c r="C23" s="44"/>
      <c r="D23" s="13"/>
      <c r="E23" s="13"/>
      <c r="F23" s="13"/>
      <c r="G23" s="13"/>
      <c r="H23" s="13"/>
      <c r="I23" s="13"/>
      <c r="J23" s="13"/>
      <c r="K23" s="45"/>
      <c r="L23" s="13"/>
      <c r="M23" s="44"/>
      <c r="N23" s="112" t="s">
        <v>136</v>
      </c>
      <c r="O23" s="112" t="s">
        <v>137</v>
      </c>
      <c r="P23" s="112" t="s">
        <v>138</v>
      </c>
      <c r="Q23" s="112">
        <v>68000</v>
      </c>
      <c r="R23" s="113">
        <f t="shared" si="1"/>
        <v>72100.399999999994</v>
      </c>
      <c r="S23" s="113">
        <f t="shared" si="2"/>
        <v>1802509.9999999998</v>
      </c>
      <c r="T23" s="232"/>
      <c r="U23" s="80"/>
    </row>
    <row r="24" spans="1:21" x14ac:dyDescent="0.25">
      <c r="A24" s="82"/>
      <c r="C24" s="44"/>
      <c r="D24" s="13"/>
      <c r="E24" s="13"/>
      <c r="F24" s="13"/>
      <c r="G24" s="13"/>
      <c r="H24" s="13"/>
      <c r="I24" s="13"/>
      <c r="J24" s="13"/>
      <c r="K24" s="45"/>
      <c r="L24" s="13"/>
      <c r="M24" s="44"/>
      <c r="N24" s="274" t="s">
        <v>204</v>
      </c>
      <c r="O24" s="275"/>
      <c r="P24" s="275"/>
      <c r="Q24" s="275"/>
      <c r="R24" s="276"/>
      <c r="S24" s="115">
        <f>AVERAGE(S18:S23)</f>
        <v>1736241.25</v>
      </c>
      <c r="T24" s="82"/>
      <c r="U24" s="53"/>
    </row>
    <row r="25" spans="1:21" ht="18.75" x14ac:dyDescent="0.25">
      <c r="A25" s="82"/>
      <c r="C25" s="44"/>
      <c r="D25" s="13"/>
      <c r="E25" s="13"/>
      <c r="F25" s="13"/>
      <c r="G25" s="13"/>
      <c r="H25" s="40" t="s">
        <v>114</v>
      </c>
      <c r="I25" s="13"/>
      <c r="J25" s="13"/>
      <c r="K25" s="45"/>
      <c r="L25" s="82"/>
      <c r="M25" s="156"/>
      <c r="N25" s="82"/>
      <c r="O25" s="82"/>
      <c r="P25" s="82"/>
      <c r="Q25" s="82"/>
      <c r="R25" s="82"/>
      <c r="S25" s="82"/>
      <c r="T25" s="82"/>
      <c r="U25" s="157"/>
    </row>
    <row r="26" spans="1:21" ht="15.75" thickBot="1" x14ac:dyDescent="0.3">
      <c r="A26" s="82"/>
      <c r="C26" s="44"/>
      <c r="D26" s="13"/>
      <c r="E26" s="13"/>
      <c r="F26" s="13"/>
      <c r="G26" s="13"/>
      <c r="H26" s="13"/>
      <c r="I26" s="13"/>
      <c r="J26" s="13"/>
      <c r="K26" s="45"/>
      <c r="M26" s="158"/>
      <c r="N26" s="159"/>
      <c r="O26" s="159"/>
      <c r="P26" s="159"/>
      <c r="Q26" s="159"/>
      <c r="R26" s="159"/>
      <c r="S26" s="159"/>
      <c r="T26" s="159"/>
      <c r="U26" s="160"/>
    </row>
    <row r="27" spans="1:21" x14ac:dyDescent="0.25">
      <c r="A27" s="82"/>
      <c r="C27" s="44"/>
      <c r="D27" s="13"/>
      <c r="E27" s="13"/>
      <c r="F27" s="13"/>
      <c r="G27" s="13"/>
      <c r="H27" s="13"/>
      <c r="I27" s="13"/>
      <c r="J27" s="13"/>
      <c r="K27" s="45"/>
      <c r="L27" s="13"/>
      <c r="M27" s="155"/>
      <c r="N27" s="155"/>
      <c r="O27" s="155"/>
      <c r="P27" s="155"/>
      <c r="Q27" s="155"/>
      <c r="R27" s="155"/>
      <c r="S27" s="155"/>
      <c r="T27" s="155"/>
      <c r="U27" s="155"/>
    </row>
    <row r="28" spans="1:21" x14ac:dyDescent="0.25">
      <c r="A28" s="82"/>
      <c r="C28" s="44"/>
      <c r="D28" s="13"/>
      <c r="E28" s="13"/>
      <c r="F28" s="13"/>
      <c r="G28" s="13"/>
      <c r="H28" s="13"/>
      <c r="I28" s="13"/>
      <c r="J28" s="13"/>
      <c r="K28" s="45"/>
      <c r="L28" s="13"/>
      <c r="M28" s="155"/>
      <c r="N28" s="155"/>
      <c r="O28" s="155"/>
      <c r="P28" s="155"/>
      <c r="Q28" s="155"/>
      <c r="R28" s="155"/>
      <c r="S28" s="155"/>
      <c r="T28" s="155"/>
      <c r="U28" s="155"/>
    </row>
    <row r="29" spans="1:21" x14ac:dyDescent="0.25">
      <c r="A29" s="82"/>
      <c r="C29" s="44"/>
      <c r="D29" s="13"/>
      <c r="E29" s="13"/>
      <c r="F29" s="13"/>
      <c r="G29" s="13"/>
      <c r="H29" s="13"/>
      <c r="I29" s="13"/>
      <c r="J29" s="13"/>
      <c r="K29" s="45"/>
      <c r="L29" s="13"/>
      <c r="M29" s="155"/>
      <c r="N29" s="155"/>
      <c r="O29" s="155"/>
      <c r="P29" s="155"/>
      <c r="Q29" s="155"/>
      <c r="R29" s="155"/>
      <c r="S29" s="155"/>
      <c r="T29" s="155"/>
      <c r="U29" s="155"/>
    </row>
    <row r="30" spans="1:21" ht="18.75" x14ac:dyDescent="0.25">
      <c r="A30" s="82"/>
      <c r="C30" s="44"/>
      <c r="D30" s="40" t="s">
        <v>57</v>
      </c>
      <c r="E30" s="13"/>
      <c r="F30" s="13"/>
      <c r="G30" s="13"/>
      <c r="H30" s="13"/>
      <c r="I30" s="13"/>
      <c r="J30" s="13"/>
      <c r="K30" s="45"/>
      <c r="L30" s="13"/>
      <c r="M30" s="155"/>
      <c r="N30" s="155"/>
      <c r="O30" s="155"/>
      <c r="P30" s="155"/>
      <c r="Q30" s="155"/>
      <c r="R30" s="155"/>
      <c r="S30" s="155"/>
      <c r="T30" s="155"/>
      <c r="U30" s="155"/>
    </row>
    <row r="31" spans="1:21" x14ac:dyDescent="0.25">
      <c r="A31" s="82"/>
      <c r="C31" s="44"/>
      <c r="D31" s="13"/>
      <c r="E31" s="13"/>
      <c r="F31" s="13"/>
      <c r="G31" s="13"/>
      <c r="H31" s="13"/>
      <c r="I31" s="13"/>
      <c r="J31" s="13"/>
      <c r="K31" s="45"/>
      <c r="L31" s="13"/>
      <c r="M31" s="155"/>
      <c r="N31" s="155"/>
      <c r="O31" s="155"/>
      <c r="P31" s="155"/>
      <c r="Q31" s="155"/>
      <c r="R31" s="155"/>
      <c r="S31" s="155"/>
      <c r="T31" s="155"/>
      <c r="U31" s="155"/>
    </row>
    <row r="32" spans="1:21" x14ac:dyDescent="0.25">
      <c r="A32" s="82"/>
      <c r="C32" s="44"/>
      <c r="D32" s="13"/>
      <c r="E32" s="13"/>
      <c r="F32" s="13"/>
      <c r="G32" s="13"/>
      <c r="H32" s="13"/>
      <c r="I32" s="13"/>
      <c r="J32" s="13"/>
      <c r="K32" s="45"/>
      <c r="L32" s="13"/>
      <c r="M32" s="155"/>
      <c r="N32" s="155"/>
      <c r="O32" s="155"/>
      <c r="P32" s="155"/>
      <c r="Q32" s="155"/>
      <c r="R32" s="155"/>
      <c r="S32" s="155"/>
      <c r="T32" s="155"/>
      <c r="U32" s="155"/>
    </row>
    <row r="33" spans="1:21" x14ac:dyDescent="0.25">
      <c r="A33" s="82"/>
      <c r="C33" s="44"/>
      <c r="D33" s="13"/>
      <c r="E33" s="13"/>
      <c r="F33" s="13"/>
      <c r="G33" s="13"/>
      <c r="H33" s="13"/>
      <c r="I33" s="13"/>
      <c r="J33" s="13"/>
      <c r="K33" s="13"/>
      <c r="L33" s="13"/>
      <c r="M33" s="155"/>
      <c r="N33" s="155"/>
      <c r="O33" s="155"/>
      <c r="P33" s="155"/>
      <c r="Q33" s="155"/>
      <c r="R33" s="155"/>
      <c r="S33" s="155"/>
      <c r="T33" s="155"/>
      <c r="U33" s="155"/>
    </row>
    <row r="34" spans="1:21" x14ac:dyDescent="0.25">
      <c r="A34" s="82"/>
      <c r="C34" s="44"/>
      <c r="D34" s="13"/>
      <c r="E34" s="13"/>
      <c r="F34" s="13"/>
      <c r="G34" s="13"/>
      <c r="H34" s="13"/>
      <c r="I34" s="13"/>
      <c r="J34" s="13"/>
      <c r="K34" s="13"/>
      <c r="L34" s="13"/>
      <c r="M34" s="155"/>
      <c r="N34" s="155"/>
      <c r="O34" s="155"/>
      <c r="P34" s="155"/>
      <c r="Q34" s="155"/>
      <c r="R34" s="155"/>
      <c r="S34" s="155"/>
      <c r="T34" s="155"/>
      <c r="U34" s="155"/>
    </row>
    <row r="35" spans="1:21" x14ac:dyDescent="0.25">
      <c r="A35" s="82"/>
      <c r="C35" s="44"/>
      <c r="E35" s="13"/>
      <c r="F35" s="13"/>
      <c r="G35" s="13"/>
      <c r="H35" s="13"/>
      <c r="I35" s="13"/>
      <c r="J35" s="13"/>
      <c r="K35" s="13"/>
      <c r="L35" s="13"/>
      <c r="M35" s="155"/>
      <c r="N35" s="155"/>
      <c r="O35" s="155"/>
      <c r="P35" s="155"/>
      <c r="Q35" s="155"/>
      <c r="R35" s="155"/>
      <c r="S35" s="155"/>
      <c r="T35" s="155"/>
      <c r="U35" s="155"/>
    </row>
    <row r="36" spans="1:21" x14ac:dyDescent="0.25">
      <c r="A36" s="82"/>
      <c r="C36" s="44"/>
      <c r="D36" s="13"/>
      <c r="E36" s="13"/>
      <c r="F36" s="13"/>
      <c r="G36" s="13"/>
      <c r="H36" s="13"/>
      <c r="I36" s="13"/>
      <c r="J36" s="13"/>
      <c r="K36" s="13"/>
      <c r="L36" s="13"/>
      <c r="M36" s="155"/>
      <c r="N36" s="155"/>
      <c r="O36" s="155"/>
      <c r="P36" s="155"/>
      <c r="Q36" s="155"/>
      <c r="R36" s="155"/>
      <c r="S36" s="155"/>
      <c r="T36" s="155"/>
      <c r="U36" s="155"/>
    </row>
    <row r="37" spans="1:21" x14ac:dyDescent="0.25">
      <c r="A37" s="82"/>
      <c r="C37" s="44"/>
      <c r="D37" s="13"/>
      <c r="E37" s="13"/>
      <c r="F37" s="13"/>
      <c r="G37" s="153"/>
      <c r="H37" s="153"/>
      <c r="I37" s="153"/>
      <c r="J37" s="153"/>
      <c r="L37" s="13"/>
      <c r="M37" s="155"/>
      <c r="N37" s="155"/>
      <c r="O37" s="155"/>
      <c r="P37" s="155"/>
      <c r="Q37" s="155"/>
      <c r="R37" s="155"/>
      <c r="S37" s="155"/>
      <c r="T37" s="155"/>
      <c r="U37" s="155"/>
    </row>
    <row r="38" spans="1:21" x14ac:dyDescent="0.25">
      <c r="A38" s="82"/>
      <c r="C38" s="44"/>
      <c r="D38" s="13"/>
      <c r="E38" s="13"/>
      <c r="F38" s="13"/>
      <c r="G38" s="153"/>
      <c r="H38" s="153"/>
      <c r="I38" s="153"/>
      <c r="J38" s="153"/>
      <c r="L38" s="13"/>
      <c r="M38" s="155"/>
      <c r="N38" s="155"/>
      <c r="O38" s="155"/>
      <c r="P38" s="155"/>
      <c r="Q38" s="155"/>
      <c r="R38" s="155"/>
      <c r="S38" s="155"/>
      <c r="T38" s="155"/>
      <c r="U38" s="155"/>
    </row>
    <row r="39" spans="1:21" x14ac:dyDescent="0.25">
      <c r="A39" s="82"/>
      <c r="C39" s="44"/>
      <c r="D39" s="13"/>
      <c r="E39" s="13"/>
      <c r="F39" s="13"/>
      <c r="G39" s="153"/>
      <c r="H39" s="153"/>
      <c r="I39" s="153"/>
      <c r="J39" s="153"/>
      <c r="L39" s="13"/>
      <c r="M39" s="155"/>
      <c r="N39" s="155"/>
      <c r="O39" s="155"/>
      <c r="P39" s="155"/>
      <c r="Q39" s="155"/>
      <c r="R39" s="155"/>
      <c r="S39" s="155"/>
      <c r="T39" s="155"/>
      <c r="U39" s="155"/>
    </row>
    <row r="40" spans="1:21" x14ac:dyDescent="0.25">
      <c r="A40" s="82"/>
      <c r="C40" s="44"/>
      <c r="D40" s="13"/>
      <c r="E40" s="13"/>
      <c r="F40" s="13"/>
      <c r="G40" s="153"/>
      <c r="H40" s="153"/>
      <c r="I40" s="153"/>
      <c r="J40" s="153"/>
      <c r="L40" s="13"/>
      <c r="M40" s="155"/>
      <c r="N40" s="155"/>
      <c r="O40" s="155"/>
      <c r="P40" s="155"/>
      <c r="Q40" s="155"/>
      <c r="R40" s="155"/>
      <c r="S40" s="155"/>
      <c r="T40" s="155"/>
      <c r="U40" s="155"/>
    </row>
    <row r="41" spans="1:21" x14ac:dyDescent="0.25">
      <c r="A41" s="82"/>
      <c r="C41" s="44"/>
      <c r="D41" s="13"/>
      <c r="E41" s="13"/>
      <c r="F41" s="13"/>
      <c r="G41" s="153"/>
      <c r="H41" s="153"/>
      <c r="I41" s="153"/>
      <c r="J41" s="153"/>
      <c r="L41" s="13"/>
      <c r="M41" s="155"/>
      <c r="N41" s="155"/>
      <c r="O41" s="155"/>
      <c r="P41" s="155"/>
      <c r="Q41" s="155"/>
      <c r="R41" s="155"/>
      <c r="S41" s="155"/>
      <c r="T41" s="155"/>
      <c r="U41" s="155"/>
    </row>
    <row r="42" spans="1:21" x14ac:dyDescent="0.25">
      <c r="A42" s="82"/>
      <c r="C42" s="44"/>
      <c r="D42" s="13"/>
      <c r="E42" s="13"/>
      <c r="F42" s="13"/>
      <c r="G42" s="153"/>
      <c r="H42" s="153"/>
      <c r="I42" s="153"/>
      <c r="J42" s="153"/>
      <c r="L42" s="13"/>
      <c r="M42" s="155"/>
      <c r="N42" s="155"/>
      <c r="O42" s="155"/>
      <c r="P42" s="155"/>
      <c r="Q42" s="155"/>
      <c r="R42" s="155"/>
      <c r="S42" s="155"/>
      <c r="T42" s="155"/>
      <c r="U42" s="155"/>
    </row>
    <row r="43" spans="1:21" x14ac:dyDescent="0.25">
      <c r="A43" s="82"/>
      <c r="C43" s="44"/>
      <c r="D43" s="13"/>
      <c r="E43" s="13"/>
      <c r="F43" s="13"/>
      <c r="G43" s="153"/>
      <c r="H43" s="153"/>
      <c r="I43" s="153"/>
      <c r="J43" s="153"/>
      <c r="L43" s="13"/>
      <c r="M43" s="155"/>
      <c r="N43" s="155"/>
      <c r="O43" s="155"/>
      <c r="P43" s="155"/>
      <c r="Q43" s="155"/>
      <c r="R43" s="155"/>
      <c r="S43" s="155"/>
      <c r="T43" s="155"/>
      <c r="U43" s="155"/>
    </row>
    <row r="44" spans="1:21" x14ac:dyDescent="0.25">
      <c r="A44" s="82"/>
      <c r="C44" s="44"/>
      <c r="D44" s="13"/>
      <c r="E44" s="13"/>
      <c r="F44" s="13"/>
      <c r="G44" s="153"/>
      <c r="H44" s="153"/>
      <c r="I44" s="153"/>
      <c r="J44" s="153"/>
      <c r="L44" s="13"/>
      <c r="M44" s="155"/>
      <c r="N44" s="155"/>
      <c r="O44" s="155"/>
      <c r="P44" s="155"/>
      <c r="Q44" s="155"/>
      <c r="R44" s="155"/>
      <c r="S44" s="155"/>
      <c r="T44" s="155"/>
      <c r="U44" s="155"/>
    </row>
    <row r="45" spans="1:21" x14ac:dyDescent="0.25">
      <c r="A45" s="82"/>
      <c r="C45" s="44"/>
      <c r="D45" s="13"/>
      <c r="E45" s="13"/>
      <c r="F45" s="13"/>
      <c r="G45" s="153"/>
      <c r="H45" s="153"/>
      <c r="I45" s="153"/>
      <c r="J45" s="153"/>
      <c r="L45" s="13"/>
      <c r="M45" s="155"/>
      <c r="N45" s="155"/>
      <c r="O45" s="155"/>
      <c r="P45" s="155"/>
      <c r="Q45" s="155"/>
      <c r="R45" s="155"/>
      <c r="S45" s="155"/>
      <c r="T45" s="155"/>
      <c r="U45" s="155"/>
    </row>
    <row r="46" spans="1:21" ht="18.75" x14ac:dyDescent="0.25">
      <c r="A46" s="82"/>
      <c r="C46" s="44"/>
      <c r="D46" s="40" t="s">
        <v>55</v>
      </c>
      <c r="E46" s="13"/>
      <c r="F46" s="13"/>
      <c r="G46" s="153"/>
      <c r="H46" s="153"/>
      <c r="I46" s="153"/>
      <c r="J46" s="153"/>
      <c r="L46" s="13"/>
      <c r="M46" s="155"/>
      <c r="N46" s="155"/>
      <c r="O46" s="155"/>
      <c r="P46" s="155"/>
      <c r="Q46" s="155"/>
      <c r="R46" s="155"/>
      <c r="S46" s="155"/>
      <c r="T46" s="155"/>
      <c r="U46" s="155"/>
    </row>
    <row r="47" spans="1:21" x14ac:dyDescent="0.25">
      <c r="A47" s="82"/>
      <c r="C47" s="44"/>
      <c r="D47" s="13"/>
      <c r="E47" s="13"/>
      <c r="F47" s="13"/>
      <c r="G47" s="13"/>
      <c r="H47" s="13"/>
      <c r="I47" s="13"/>
      <c r="J47" s="13"/>
      <c r="K47" s="13"/>
      <c r="L47" s="13"/>
      <c r="M47" s="155"/>
      <c r="N47" s="155"/>
      <c r="O47" s="155"/>
      <c r="P47" s="155"/>
      <c r="Q47" s="155"/>
      <c r="R47" s="155"/>
      <c r="S47" s="155"/>
      <c r="T47" s="155"/>
      <c r="U47" s="155"/>
    </row>
    <row r="48" spans="1:21" x14ac:dyDescent="0.25">
      <c r="A48" s="82"/>
      <c r="C48" s="44"/>
      <c r="D48" s="13"/>
      <c r="E48" s="13"/>
      <c r="F48" s="13"/>
      <c r="G48" s="13"/>
      <c r="H48" s="13"/>
      <c r="I48" s="13"/>
      <c r="J48" s="13"/>
      <c r="K48" s="13"/>
      <c r="L48" s="13"/>
      <c r="M48" s="155"/>
      <c r="N48" s="155"/>
      <c r="O48" s="155"/>
      <c r="P48" s="155"/>
      <c r="Q48" s="155"/>
      <c r="R48" s="155"/>
      <c r="S48" s="155"/>
      <c r="T48" s="155"/>
      <c r="U48" s="155"/>
    </row>
    <row r="49" spans="1:21" x14ac:dyDescent="0.25">
      <c r="A49" s="82"/>
      <c r="C49" s="44"/>
      <c r="D49" s="13"/>
      <c r="E49" s="13"/>
      <c r="F49" s="13"/>
      <c r="G49" s="13"/>
      <c r="H49" s="13"/>
      <c r="I49" s="13"/>
      <c r="J49" s="13"/>
      <c r="K49" s="13"/>
      <c r="L49" s="13"/>
      <c r="M49" s="155"/>
      <c r="N49" s="155"/>
      <c r="O49" s="155"/>
      <c r="P49" s="155"/>
      <c r="Q49" s="155"/>
      <c r="R49" s="155"/>
      <c r="S49" s="155"/>
      <c r="T49" s="155"/>
      <c r="U49" s="155"/>
    </row>
    <row r="50" spans="1:21" x14ac:dyDescent="0.25">
      <c r="A50" s="82"/>
      <c r="C50" s="44"/>
      <c r="D50" s="13"/>
      <c r="E50" s="13"/>
      <c r="F50" s="13"/>
      <c r="G50" s="13"/>
      <c r="H50" s="13"/>
      <c r="I50" s="13"/>
      <c r="J50" s="13"/>
      <c r="K50" s="13"/>
      <c r="L50" s="13"/>
      <c r="M50" s="155"/>
      <c r="N50" s="155"/>
      <c r="O50" s="155"/>
      <c r="P50" s="155"/>
      <c r="Q50" s="155"/>
      <c r="R50" s="155"/>
      <c r="S50" s="155"/>
      <c r="T50" s="155"/>
      <c r="U50" s="155"/>
    </row>
    <row r="51" spans="1:21" x14ac:dyDescent="0.25">
      <c r="A51" s="82"/>
      <c r="C51" s="44"/>
      <c r="D51" s="13"/>
      <c r="E51" s="13"/>
      <c r="F51" s="13"/>
      <c r="G51" s="13"/>
      <c r="H51" s="13"/>
      <c r="I51" s="13"/>
      <c r="J51" s="13"/>
      <c r="K51" s="13"/>
      <c r="L51" s="13"/>
      <c r="M51" s="155"/>
      <c r="N51" s="155"/>
      <c r="O51" s="155"/>
      <c r="P51" s="155"/>
      <c r="Q51" s="155"/>
      <c r="R51" s="155"/>
      <c r="S51" s="155"/>
      <c r="T51" s="155"/>
      <c r="U51" s="155"/>
    </row>
    <row r="52" spans="1:21" x14ac:dyDescent="0.25">
      <c r="A52" s="82"/>
      <c r="C52" s="44"/>
      <c r="D52" s="13"/>
      <c r="E52" s="13"/>
      <c r="F52" s="13"/>
      <c r="G52" s="13"/>
      <c r="H52" s="13"/>
      <c r="I52" s="13"/>
      <c r="J52" s="13"/>
      <c r="K52" s="13"/>
      <c r="L52" s="13"/>
      <c r="M52" s="155"/>
      <c r="N52" s="155"/>
      <c r="O52" s="155"/>
      <c r="P52" s="155"/>
      <c r="Q52" s="155"/>
      <c r="R52" s="155"/>
      <c r="S52" s="155"/>
      <c r="T52" s="155"/>
      <c r="U52" s="155"/>
    </row>
    <row r="53" spans="1:21" x14ac:dyDescent="0.25">
      <c r="A53" s="82"/>
      <c r="C53" s="44"/>
      <c r="D53" s="13"/>
      <c r="E53" s="13"/>
      <c r="F53" s="13"/>
      <c r="G53" s="13"/>
      <c r="H53" s="13"/>
      <c r="I53" s="13"/>
      <c r="J53" s="13"/>
      <c r="K53" s="13"/>
      <c r="L53" s="13"/>
      <c r="M53" s="155"/>
      <c r="N53" s="155"/>
      <c r="O53" s="155"/>
      <c r="P53" s="155"/>
      <c r="Q53" s="155"/>
      <c r="R53" s="155"/>
      <c r="S53" s="155"/>
      <c r="T53" s="155"/>
      <c r="U53" s="155"/>
    </row>
    <row r="54" spans="1:21" x14ac:dyDescent="0.25">
      <c r="A54" s="82"/>
      <c r="C54" s="44"/>
      <c r="D54" s="13"/>
      <c r="E54" s="13"/>
      <c r="F54" s="13"/>
      <c r="G54" s="13"/>
      <c r="H54" s="13"/>
      <c r="I54" s="13"/>
      <c r="J54" s="13"/>
      <c r="K54" s="13"/>
      <c r="L54" s="13"/>
      <c r="M54" s="155"/>
      <c r="N54" s="155"/>
      <c r="O54" s="155"/>
      <c r="P54" s="155"/>
      <c r="Q54" s="155"/>
      <c r="R54" s="155"/>
      <c r="S54" s="155"/>
      <c r="T54" s="155"/>
      <c r="U54" s="155"/>
    </row>
    <row r="55" spans="1:21" x14ac:dyDescent="0.25">
      <c r="A55" s="82"/>
      <c r="C55" s="44"/>
      <c r="D55" s="13"/>
      <c r="E55" s="13"/>
      <c r="F55" s="13"/>
      <c r="G55" s="13"/>
      <c r="H55" s="13"/>
      <c r="I55" s="13"/>
      <c r="J55" s="13"/>
      <c r="K55" s="13"/>
      <c r="L55" s="13"/>
      <c r="M55" s="155"/>
      <c r="N55" s="155"/>
      <c r="O55" s="155"/>
      <c r="P55" s="155"/>
      <c r="Q55" s="155"/>
      <c r="R55" s="155"/>
      <c r="S55" s="155"/>
      <c r="T55" s="155"/>
      <c r="U55" s="155"/>
    </row>
    <row r="56" spans="1:21" x14ac:dyDescent="0.25">
      <c r="A56" s="82"/>
      <c r="C56" s="44"/>
      <c r="E56" s="13"/>
      <c r="F56" s="13"/>
      <c r="G56" s="13"/>
      <c r="H56" s="13"/>
      <c r="I56" s="13"/>
      <c r="J56" s="13"/>
      <c r="K56" s="13"/>
      <c r="L56" s="13"/>
      <c r="M56" s="155"/>
      <c r="N56" s="155"/>
      <c r="O56" s="155"/>
      <c r="P56" s="155"/>
      <c r="Q56" s="155"/>
      <c r="R56" s="155"/>
      <c r="S56" s="155"/>
      <c r="T56" s="155"/>
      <c r="U56" s="155"/>
    </row>
    <row r="57" spans="1:21" ht="18.75" x14ac:dyDescent="0.25">
      <c r="A57" s="82"/>
      <c r="C57" s="44"/>
      <c r="D57" s="40" t="s">
        <v>50</v>
      </c>
      <c r="E57" s="13"/>
      <c r="F57" s="13"/>
      <c r="G57" s="13"/>
      <c r="H57" s="13"/>
      <c r="I57" s="13"/>
      <c r="J57" s="13"/>
      <c r="K57" s="13"/>
      <c r="L57" s="13"/>
      <c r="M57" s="155"/>
      <c r="N57" s="155"/>
      <c r="O57" s="155"/>
      <c r="P57" s="155"/>
      <c r="Q57" s="155"/>
      <c r="R57" s="155"/>
      <c r="S57" s="155"/>
      <c r="T57" s="155"/>
      <c r="U57" s="155"/>
    </row>
    <row r="58" spans="1:21" x14ac:dyDescent="0.25">
      <c r="A58" s="82"/>
      <c r="C58" s="44"/>
      <c r="D58" s="13"/>
      <c r="E58" s="13"/>
      <c r="F58" s="13"/>
      <c r="G58" s="13"/>
      <c r="H58" s="13"/>
      <c r="I58" s="13"/>
      <c r="J58" s="13"/>
      <c r="K58" s="13"/>
      <c r="L58" s="13"/>
      <c r="M58" s="155"/>
      <c r="N58" s="155"/>
      <c r="O58" s="155"/>
      <c r="P58" s="155"/>
      <c r="Q58" s="155"/>
      <c r="R58" s="155"/>
      <c r="S58" s="155"/>
      <c r="T58" s="155"/>
      <c r="U58" s="155"/>
    </row>
    <row r="59" spans="1:21" x14ac:dyDescent="0.25">
      <c r="A59" s="82"/>
      <c r="C59" s="44"/>
      <c r="D59" s="13"/>
      <c r="E59" s="13"/>
      <c r="F59" s="13"/>
      <c r="G59" s="13"/>
      <c r="H59" s="13"/>
      <c r="I59" s="13"/>
      <c r="J59" s="13"/>
      <c r="K59" s="13"/>
      <c r="L59" s="13"/>
      <c r="M59" s="155"/>
      <c r="N59" s="155"/>
      <c r="O59" s="155"/>
      <c r="P59" s="155"/>
      <c r="Q59" s="155"/>
      <c r="R59" s="155"/>
      <c r="S59" s="155"/>
      <c r="T59" s="155"/>
      <c r="U59" s="155"/>
    </row>
    <row r="60" spans="1:21" x14ac:dyDescent="0.25">
      <c r="A60" s="82"/>
      <c r="C60" s="44"/>
      <c r="D60" s="13"/>
      <c r="E60" s="13"/>
      <c r="F60" s="13"/>
      <c r="G60" s="13"/>
      <c r="H60" s="13"/>
      <c r="I60" s="13"/>
      <c r="J60" s="13"/>
      <c r="K60" s="13"/>
      <c r="L60" s="13"/>
      <c r="M60" s="155"/>
      <c r="N60" s="155"/>
      <c r="O60" s="155"/>
      <c r="P60" s="155"/>
      <c r="Q60" s="155"/>
      <c r="R60" s="155"/>
      <c r="S60" s="155"/>
      <c r="T60" s="155"/>
      <c r="U60" s="155"/>
    </row>
    <row r="61" spans="1:21" x14ac:dyDescent="0.25">
      <c r="A61" s="82"/>
      <c r="C61" s="44"/>
      <c r="D61" s="13"/>
      <c r="E61" s="13"/>
      <c r="F61" s="13"/>
      <c r="G61" s="13"/>
      <c r="H61" s="13"/>
      <c r="I61" s="13"/>
      <c r="J61" s="13"/>
      <c r="K61" s="13"/>
      <c r="L61" s="13"/>
      <c r="M61" s="155"/>
      <c r="N61" s="155"/>
      <c r="O61" s="155"/>
      <c r="P61" s="155"/>
      <c r="Q61" s="155"/>
      <c r="R61" s="155"/>
      <c r="S61" s="155"/>
      <c r="T61" s="155"/>
      <c r="U61" s="155"/>
    </row>
    <row r="62" spans="1:21" x14ac:dyDescent="0.25">
      <c r="A62" s="82"/>
      <c r="B62" s="82"/>
      <c r="C62" s="82"/>
      <c r="D62" s="82"/>
      <c r="E62" s="82"/>
      <c r="F62" s="82"/>
      <c r="G62" s="82"/>
      <c r="H62" s="82"/>
      <c r="I62" s="82"/>
      <c r="J62" s="82"/>
      <c r="K62" s="82"/>
      <c r="L62" s="82"/>
      <c r="M62" s="155"/>
      <c r="N62" s="155"/>
      <c r="O62" s="155"/>
      <c r="P62" s="155"/>
      <c r="Q62" s="155"/>
      <c r="R62" s="155"/>
      <c r="S62" s="155"/>
      <c r="T62" s="155"/>
      <c r="U62" s="155"/>
    </row>
    <row r="63" spans="1:21" x14ac:dyDescent="0.25">
      <c r="A63" s="82"/>
      <c r="B63" s="82"/>
      <c r="C63" s="82"/>
      <c r="D63" s="82"/>
      <c r="E63" s="82"/>
      <c r="F63" s="82"/>
      <c r="G63" s="82"/>
      <c r="H63" s="82"/>
      <c r="I63" s="82"/>
      <c r="J63" s="82"/>
      <c r="K63" s="82"/>
      <c r="L63" s="82"/>
      <c r="M63" s="155"/>
      <c r="N63" s="155"/>
      <c r="O63" s="155"/>
      <c r="P63" s="155"/>
      <c r="Q63" s="155"/>
      <c r="R63" s="155"/>
      <c r="S63" s="155"/>
      <c r="T63" s="155"/>
      <c r="U63" s="155"/>
    </row>
    <row r="64" spans="1:21" x14ac:dyDescent="0.25">
      <c r="A64" s="82"/>
      <c r="B64" s="82"/>
      <c r="C64" s="82"/>
      <c r="D64" s="82"/>
      <c r="E64" s="82"/>
      <c r="F64" s="82"/>
      <c r="G64" s="82"/>
      <c r="H64" s="82"/>
      <c r="I64" s="82"/>
      <c r="J64" s="82"/>
      <c r="K64" s="82"/>
      <c r="L64" s="82"/>
      <c r="M64" s="155"/>
      <c r="N64" s="155"/>
      <c r="O64" s="155"/>
      <c r="P64" s="155"/>
      <c r="Q64" s="155"/>
      <c r="R64" s="155"/>
      <c r="S64" s="155"/>
      <c r="T64" s="155"/>
      <c r="U64" s="155"/>
    </row>
    <row r="65" spans="1:21" x14ac:dyDescent="0.25">
      <c r="A65" s="82"/>
      <c r="B65" s="82"/>
      <c r="C65" s="82"/>
      <c r="D65" s="82"/>
      <c r="E65" s="82"/>
      <c r="F65" s="82"/>
      <c r="G65" s="82"/>
      <c r="H65" s="82"/>
      <c r="I65" s="82"/>
      <c r="J65" s="82"/>
      <c r="K65" s="82"/>
      <c r="L65" s="82"/>
      <c r="M65" s="155"/>
      <c r="N65" s="155"/>
      <c r="O65" s="155"/>
      <c r="P65" s="155"/>
      <c r="Q65" s="155"/>
      <c r="R65" s="155"/>
      <c r="S65" s="155"/>
      <c r="T65" s="155"/>
      <c r="U65" s="155"/>
    </row>
    <row r="66" spans="1:21" x14ac:dyDescent="0.25">
      <c r="A66" s="82"/>
      <c r="B66" s="82"/>
      <c r="C66" s="82"/>
      <c r="D66" s="82"/>
      <c r="E66" s="82"/>
      <c r="F66" s="82"/>
      <c r="G66" s="82"/>
      <c r="H66" s="82"/>
      <c r="I66" s="82"/>
      <c r="J66" s="82"/>
      <c r="K66" s="82"/>
      <c r="L66" s="82"/>
      <c r="M66" s="155"/>
      <c r="N66" s="155"/>
      <c r="O66" s="155"/>
      <c r="P66" s="155"/>
      <c r="Q66" s="155"/>
      <c r="R66" s="155"/>
      <c r="S66" s="155"/>
      <c r="T66" s="155"/>
      <c r="U66" s="155"/>
    </row>
    <row r="67" spans="1:21" x14ac:dyDescent="0.25">
      <c r="A67" s="82"/>
      <c r="B67" s="82"/>
      <c r="C67" s="82"/>
      <c r="D67" s="82"/>
      <c r="E67" s="82"/>
      <c r="F67" s="82"/>
      <c r="G67" s="82"/>
      <c r="H67" s="82"/>
      <c r="I67" s="82"/>
      <c r="J67" s="82"/>
      <c r="K67" s="82"/>
      <c r="L67" s="82"/>
      <c r="M67" s="82"/>
      <c r="N67" s="82"/>
      <c r="O67" s="82"/>
      <c r="P67" s="82"/>
      <c r="Q67" s="82"/>
      <c r="R67" s="82"/>
      <c r="S67" s="82"/>
      <c r="T67" s="82"/>
      <c r="U67" s="82"/>
    </row>
    <row r="68" spans="1:21" x14ac:dyDescent="0.25">
      <c r="A68" s="82"/>
      <c r="B68" s="82"/>
      <c r="C68" s="82"/>
      <c r="D68" s="82"/>
      <c r="E68" s="82"/>
      <c r="F68" s="82"/>
      <c r="G68" s="82"/>
      <c r="H68" s="82"/>
      <c r="I68" s="82"/>
      <c r="J68" s="82"/>
      <c r="K68" s="82"/>
      <c r="L68" s="82"/>
      <c r="M68" s="82"/>
      <c r="N68" s="82"/>
      <c r="O68" s="82"/>
      <c r="P68" s="82"/>
      <c r="Q68" s="82"/>
      <c r="R68" s="82"/>
      <c r="S68" s="82"/>
      <c r="T68" s="82"/>
      <c r="U68" s="82"/>
    </row>
    <row r="69" spans="1:21" x14ac:dyDescent="0.25">
      <c r="A69" s="82"/>
      <c r="B69" s="82"/>
      <c r="C69" s="82"/>
      <c r="D69" s="82"/>
      <c r="E69" s="82"/>
      <c r="F69" s="82"/>
      <c r="G69" s="82"/>
      <c r="H69" s="82"/>
      <c r="I69" s="82"/>
      <c r="J69" s="82"/>
      <c r="K69" s="82"/>
      <c r="L69" s="82"/>
      <c r="M69" s="82"/>
      <c r="N69" s="82"/>
      <c r="O69" s="82"/>
      <c r="P69" s="82"/>
      <c r="Q69" s="82"/>
      <c r="R69" s="82"/>
      <c r="S69" s="82"/>
      <c r="T69" s="82"/>
      <c r="U69" s="82"/>
    </row>
    <row r="70" spans="1:21" x14ac:dyDescent="0.25">
      <c r="A70" s="82"/>
      <c r="B70" s="82"/>
      <c r="C70" s="82"/>
      <c r="D70" s="82"/>
      <c r="E70" s="82"/>
      <c r="F70" s="82"/>
      <c r="G70" s="82"/>
      <c r="H70" s="82"/>
      <c r="I70" s="82"/>
      <c r="J70" s="82"/>
      <c r="K70" s="82"/>
      <c r="L70" s="82"/>
      <c r="M70" s="82"/>
      <c r="N70" s="82"/>
      <c r="O70" s="82"/>
      <c r="P70" s="82"/>
      <c r="Q70" s="82"/>
      <c r="R70" s="82"/>
      <c r="S70" s="82"/>
      <c r="T70" s="82"/>
      <c r="U70" s="82"/>
    </row>
    <row r="71" spans="1:21" x14ac:dyDescent="0.25">
      <c r="A71" s="82"/>
      <c r="B71" s="82"/>
      <c r="C71" s="82"/>
      <c r="D71" s="82"/>
      <c r="E71" s="82"/>
      <c r="F71" s="82"/>
      <c r="G71" s="82"/>
      <c r="H71" s="82"/>
      <c r="I71" s="82"/>
      <c r="J71" s="82"/>
      <c r="K71" s="82"/>
      <c r="L71" s="82"/>
      <c r="M71" s="82"/>
      <c r="N71" s="82"/>
      <c r="O71" s="82"/>
      <c r="P71" s="82"/>
      <c r="Q71" s="82"/>
      <c r="R71" s="82"/>
      <c r="S71" s="82"/>
      <c r="T71" s="82"/>
      <c r="U71" s="82"/>
    </row>
    <row r="72" spans="1:21" x14ac:dyDescent="0.25">
      <c r="A72" s="82"/>
      <c r="B72" s="82"/>
      <c r="C72" s="82"/>
      <c r="D72" s="82"/>
      <c r="E72" s="82"/>
      <c r="F72" s="82"/>
      <c r="G72" s="82"/>
      <c r="H72" s="82"/>
      <c r="I72" s="82"/>
      <c r="J72" s="82"/>
      <c r="K72" s="82"/>
      <c r="L72" s="82"/>
      <c r="M72" s="82"/>
      <c r="N72" s="82"/>
      <c r="O72" s="82"/>
      <c r="P72" s="82"/>
      <c r="Q72" s="82"/>
      <c r="R72" s="82"/>
      <c r="S72" s="82"/>
      <c r="T72" s="82"/>
      <c r="U72" s="82"/>
    </row>
    <row r="73" spans="1:21" x14ac:dyDescent="0.25">
      <c r="A73" s="82"/>
      <c r="B73" s="82"/>
      <c r="C73" s="82"/>
      <c r="D73" s="82"/>
      <c r="E73" s="82"/>
      <c r="F73" s="82"/>
      <c r="G73" s="82"/>
      <c r="H73" s="82"/>
      <c r="I73" s="82"/>
      <c r="J73" s="82"/>
      <c r="K73" s="82"/>
      <c r="L73" s="82"/>
      <c r="M73" s="82"/>
      <c r="N73" s="82"/>
      <c r="O73" s="82"/>
      <c r="P73" s="82"/>
      <c r="Q73" s="82"/>
      <c r="R73" s="82"/>
      <c r="S73" s="82"/>
      <c r="T73" s="82"/>
      <c r="U73" s="82"/>
    </row>
    <row r="74" spans="1:21" x14ac:dyDescent="0.25">
      <c r="A74" s="82"/>
      <c r="B74" s="82"/>
      <c r="C74" s="82"/>
      <c r="D74" s="82"/>
      <c r="E74" s="82"/>
      <c r="F74" s="82"/>
      <c r="G74" s="82"/>
      <c r="H74" s="82"/>
      <c r="I74" s="82"/>
      <c r="J74" s="82"/>
      <c r="K74" s="82"/>
      <c r="L74" s="82"/>
      <c r="M74" s="82"/>
      <c r="N74" s="82"/>
      <c r="O74" s="82"/>
      <c r="P74" s="82"/>
      <c r="Q74" s="82"/>
      <c r="R74" s="82"/>
      <c r="S74" s="82"/>
      <c r="T74" s="82"/>
      <c r="U74" s="82"/>
    </row>
  </sheetData>
  <mergeCells count="18">
    <mergeCell ref="T15:T23"/>
    <mergeCell ref="M13:T13"/>
    <mergeCell ref="N24:R24"/>
    <mergeCell ref="F16:F18"/>
    <mergeCell ref="C20:D21"/>
    <mergeCell ref="H20:J22"/>
    <mergeCell ref="L6:L9"/>
    <mergeCell ref="N15:S16"/>
    <mergeCell ref="C2:I3"/>
    <mergeCell ref="B6:B9"/>
    <mergeCell ref="C6:C9"/>
    <mergeCell ref="D6:D9"/>
    <mergeCell ref="H6:H9"/>
    <mergeCell ref="K6:K9"/>
    <mergeCell ref="B10:I10"/>
    <mergeCell ref="C13:K13"/>
    <mergeCell ref="C14:F14"/>
    <mergeCell ref="H15:J15"/>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PresupuestoGeneral</vt:lpstr>
      <vt:lpstr>1. Vegencia 2026</vt:lpstr>
      <vt:lpstr>1.1</vt:lpstr>
      <vt:lpstr>1.2</vt:lpstr>
      <vt:lpstr>1.3</vt:lpstr>
      <vt:lpstr>1.4</vt:lpstr>
      <vt:lpstr>2. Vegencia 2027</vt:lpstr>
      <vt:lpstr>2.1</vt:lpstr>
      <vt:lpstr>2.2</vt:lpstr>
      <vt:lpstr>2.4</vt:lpstr>
      <vt:lpstr>2.3</vt:lpstr>
      <vt:lpstr>2.5</vt:lpstr>
      <vt:lpstr>2.6</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ANDREA</cp:lastModifiedBy>
  <cp:revision/>
  <dcterms:created xsi:type="dcterms:W3CDTF">2020-04-07T23:04:20Z</dcterms:created>
  <dcterms:modified xsi:type="dcterms:W3CDTF">2026-10-19T18:31:42Z</dcterms:modified>
  <cp:category/>
  <cp:contentStatus/>
</cp:coreProperties>
</file>