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3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0" authorId="0">
      <text>
        <r>
          <rPr>
            <b/>
            <sz val="8"/>
            <color indexed="8"/>
            <rFont val="Tahoma"/>
            <family val="2"/>
          </rPr>
          <t xml:space="preserve">Marque con una "X" si corresponde a este semestre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 xml:space="preserve">Escriba el año que se esta informando
</t>
        </r>
      </text>
    </comment>
    <comment ref="A13" authorId="0">
      <text>
        <r>
          <rPr>
            <b/>
            <sz val="8"/>
            <color indexed="8"/>
            <rFont val="Tahoma"/>
            <family val="2"/>
          </rPr>
          <t xml:space="preserve">
Numere cada item del Ingreso a partir del numero 1</t>
        </r>
      </text>
    </comment>
    <comment ref="B13" authorId="0">
      <text>
        <r>
          <rPr>
            <b/>
            <sz val="8"/>
            <color indexed="8"/>
            <rFont val="Tahoma"/>
            <family val="2"/>
          </rPr>
          <t xml:space="preserve">Haga una breve descripción del origen del Ingreso 
</t>
        </r>
      </text>
    </comment>
    <comment ref="C13" authorId="0">
      <text>
        <r>
          <rPr>
            <b/>
            <sz val="8"/>
            <color indexed="8"/>
            <rFont val="Tahoma"/>
            <family val="2"/>
          </rPr>
          <t xml:space="preserve">jhenao:
</t>
        </r>
        <r>
          <rPr>
            <sz val="8"/>
            <color indexed="8"/>
            <rFont val="Tahoma"/>
            <family val="2"/>
          </rPr>
          <t>PARTE 1: PAC DE INGRESOS</t>
        </r>
      </text>
    </comment>
    <comment ref="F13" authorId="0">
      <text>
        <r>
          <rPr>
            <b/>
            <sz val="8"/>
            <color indexed="8"/>
            <rFont val="Tahoma"/>
            <family val="2"/>
          </rPr>
          <t xml:space="preserve">jhenao:
</t>
        </r>
        <r>
          <rPr>
            <sz val="8"/>
            <color indexed="8"/>
            <rFont val="Tahoma"/>
            <family val="2"/>
          </rPr>
          <t>valores tomados del informe de ejcuciòn de ingresos total acumulado</t>
        </r>
      </text>
    </comment>
    <comment ref="C14" authorId="0">
      <text>
        <r>
          <rPr>
            <b/>
            <sz val="8"/>
            <color indexed="8"/>
            <rFont val="Tahoma"/>
            <family val="2"/>
          </rPr>
          <t xml:space="preserve">Valor presupuestado para recaudo por cada item de ingreso.
VALOR DEL SEMESTRE INFORMADO DEL PAC
</t>
        </r>
      </text>
    </comment>
    <comment ref="D14" authorId="0">
      <text>
        <r>
          <rPr>
            <b/>
            <sz val="8"/>
            <color indexed="8"/>
            <rFont val="Tahoma"/>
            <family val="2"/>
          </rPr>
          <t>Corresponde al semestre inmediatamente anterior al que se esta informando, 
del mismo año o del año inmediatamente anterior,según sea el caso.
EL VALOR DEL SEMESTRE ANTERIOR INFORMADO DEL PAC, O LA COLUMNA C DEL SEMESTRE ANTERIOR.</t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 xml:space="preserve">Corresponde a la variación presupuestada entre períodos 
por cada intem de ingreso y total.
</t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Valor efectivamente recaudado por cada
 item de ingreso en el período.
</t>
        </r>
      </text>
    </comment>
    <comment ref="G14" authorId="0">
      <text>
        <r>
          <rPr>
            <b/>
            <sz val="8"/>
            <color indexed="8"/>
            <rFont val="Tahoma"/>
            <family val="2"/>
          </rPr>
          <t>Corresponde al semestre inmediatamente anterior 
al que se esta informando, del mismo  año o del año
 inmediatamente anterior, según sea el caso.
CORRESPONDE A VALOR DE LA EJECUCION DE INGRESOS DEL SEMESTRE ANTERIOR, ES DECIR EL ACUMULADO</t>
        </r>
      </text>
    </comment>
    <comment ref="H14" authorId="0">
      <text>
        <r>
          <rPr>
            <b/>
            <sz val="8"/>
            <color indexed="8"/>
            <rFont val="Tahoma"/>
            <family val="2"/>
          </rPr>
          <t xml:space="preserve">Corresponde a la variación de recaudo efectivo
 entre períodos po cada item de ingreso y total.
</t>
        </r>
      </text>
    </comment>
  </commentList>
</comments>
</file>

<file path=xl/sharedStrings.xml><?xml version="1.0" encoding="utf-8"?>
<sst xmlns="http://schemas.openxmlformats.org/spreadsheetml/2006/main" count="49" uniqueCount="45">
  <si>
    <t>FORMATO No 1</t>
  </si>
  <si>
    <t>EL ESTADO DE INGRESOS</t>
  </si>
  <si>
    <t>INFORME PRESENTADO A LA CONTRALORIA GENERAL DE LA REPUBLICA</t>
  </si>
  <si>
    <t>ENTIDAD:  CORPORACION AUTONOMA REGIONAL RIONEGRO NARE-CORNARE</t>
  </si>
  <si>
    <t xml:space="preserve">REPRESENTANTE LEGAL:CARLOS MARIO ZULUAGA GOMEZ </t>
  </si>
  <si>
    <t>PERIODO INFORMADO</t>
  </si>
  <si>
    <t>SEMESTRE</t>
  </si>
  <si>
    <t>ENERO A JUNIO</t>
  </si>
  <si>
    <t>AÑO</t>
  </si>
  <si>
    <t>JULIO A DICIEMBRE</t>
  </si>
  <si>
    <t>X</t>
  </si>
  <si>
    <t>Diligenciar Valores en Miles de pesos</t>
  </si>
  <si>
    <t>NUMERO</t>
  </si>
  <si>
    <t>DESCRIPCION DEL ORIGEN DEL INGRESO</t>
  </si>
  <si>
    <t>VALOR PRESUPUESTADO DE RECAUDO</t>
  </si>
  <si>
    <t>VALOR EFECTIVAMENTE RECAUDADO</t>
  </si>
  <si>
    <t xml:space="preserve">DEL SEMESTRE INFORMADO </t>
  </si>
  <si>
    <t>DEL SEMESTRE INMEDIATAMENTE ANTERIOR</t>
  </si>
  <si>
    <t>VARIACION PORCENTUAL</t>
  </si>
  <si>
    <t>Porcentaje Ambiental del predial</t>
  </si>
  <si>
    <t>Análisis de laboratorio</t>
  </si>
  <si>
    <t>SIG (sistema informacion geografico)</t>
  </si>
  <si>
    <t>Publicación (Material Ed. Ambiental)</t>
  </si>
  <si>
    <t>Salvoconductos</t>
  </si>
  <si>
    <t>Visitas, Control y Seguimiento</t>
  </si>
  <si>
    <t>Transferencias I.S.A.G.E.N</t>
  </si>
  <si>
    <t>Transferencias EE.PP.MM</t>
  </si>
  <si>
    <t>Argos Rio Claro</t>
  </si>
  <si>
    <t xml:space="preserve">Aportes Otras Entidades/Convenios </t>
  </si>
  <si>
    <t>Multas y Sanciones</t>
  </si>
  <si>
    <t>Tasa por uso</t>
  </si>
  <si>
    <t>Tasas Retributivas</t>
  </si>
  <si>
    <t>Otros Ingresos</t>
  </si>
  <si>
    <t>Intereses</t>
  </si>
  <si>
    <t>Dividendos</t>
  </si>
  <si>
    <t>Credito Interno/Deuda publica</t>
  </si>
  <si>
    <t>Cancelacion Reservas</t>
  </si>
  <si>
    <t>Recuperacion Cartera</t>
  </si>
  <si>
    <t>venta de Activos (Acciones)</t>
  </si>
  <si>
    <t>Excedentes Financieros</t>
  </si>
  <si>
    <t>Aportes del presupuesto Nacional/FNR</t>
  </si>
  <si>
    <t>TOTALES</t>
  </si>
  <si>
    <t>ELABORÒ. JUANA MARCELA HENAO ZAPATA/TESORERA</t>
  </si>
  <si>
    <t>para informar el segundo semestre:</t>
  </si>
  <si>
    <t>para ambas partes se genera el informe del pac y la ejecuciòn del mes de Diciembre y se resta el primer semestre reportado para cada caso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</si>
</sst>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.00_);_(* \(#,##0.00\);_(* \-??_);_(@_)"/>
    <numFmt numFmtId="165" formatCode="0;[Red]0"/>
    <numFmt numFmtId="166" formatCode="_(* #,##0_);_(* \(#,##0\);_(* \-??_);_(@_)"/>
    <numFmt numFmtId="167" formatCode="#,###.00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165" fontId="0" fillId="0" borderId="14" xfId="0" applyNumberForma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>
      <alignment/>
    </xf>
    <xf numFmtId="3" fontId="0" fillId="0" borderId="16" xfId="0" applyNumberFormat="1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Border="1" applyAlignment="1" applyProtection="1">
      <alignment/>
      <protection locked="0"/>
    </xf>
    <xf numFmtId="9" fontId="0" fillId="0" borderId="15" xfId="0" applyNumberFormat="1" applyBorder="1" applyAlignment="1">
      <alignment/>
    </xf>
    <xf numFmtId="3" fontId="0" fillId="0" borderId="18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2" fillId="33" borderId="22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6" fontId="2" fillId="34" borderId="0" xfId="48" applyNumberFormat="1" applyFont="1" applyFill="1" applyBorder="1" applyAlignment="1" applyProtection="1">
      <alignment horizontal="center"/>
      <protection/>
    </xf>
    <xf numFmtId="166" fontId="0" fillId="34" borderId="0" xfId="48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7" fontId="6" fillId="0" borderId="0" xfId="0" applyNumberFormat="1" applyFont="1" applyAlignment="1">
      <alignment/>
    </xf>
    <xf numFmtId="0" fontId="1" fillId="35" borderId="14" xfId="0" applyNumberFormat="1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right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PAC de ingresos 2008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69"/>
  <sheetViews>
    <sheetView showGridLines="0" tabSelected="1" zoomScale="87" zoomScaleNormal="87" zoomScalePageLayoutView="0" workbookViewId="0" topLeftCell="A1">
      <selection activeCell="A51" sqref="A51:IV65536"/>
    </sheetView>
  </sheetViews>
  <sheetFormatPr defaultColWidth="11.421875" defaultRowHeight="12.75" zeroHeight="1"/>
  <cols>
    <col min="1" max="1" width="8.421875" style="0" customWidth="1"/>
    <col min="2" max="2" width="38.8515625" style="0" customWidth="1"/>
    <col min="3" max="3" width="16.140625" style="0" customWidth="1"/>
    <col min="4" max="4" width="18.00390625" style="0" customWidth="1"/>
    <col min="5" max="5" width="13.8515625" style="0" customWidth="1"/>
    <col min="6" max="6" width="16.57421875" style="0" customWidth="1"/>
    <col min="7" max="7" width="17.140625" style="0" customWidth="1"/>
    <col min="8" max="8" width="16.140625" style="0" customWidth="1"/>
    <col min="9" max="9" width="14.00390625" style="0" customWidth="1"/>
    <col min="11" max="11" width="12.00390625" style="0" customWidth="1"/>
    <col min="13" max="13" width="11.8515625" style="0" customWidth="1"/>
  </cols>
  <sheetData>
    <row r="1" ht="12.75"/>
    <row r="2" ht="12.75"/>
    <row r="3" spans="1:8" ht="12.75">
      <c r="A3" s="42" t="s">
        <v>0</v>
      </c>
      <c r="B3" s="42"/>
      <c r="C3" s="42"/>
      <c r="D3" s="42"/>
      <c r="E3" s="42"/>
      <c r="F3" s="42"/>
      <c r="G3" s="42"/>
      <c r="H3" s="42"/>
    </row>
    <row r="4" spans="1:8" ht="12.75">
      <c r="A4" s="43" t="s">
        <v>1</v>
      </c>
      <c r="B4" s="43"/>
      <c r="C4" s="43"/>
      <c r="D4" s="43"/>
      <c r="E4" s="43"/>
      <c r="F4" s="43"/>
      <c r="G4" s="43"/>
      <c r="H4" s="43"/>
    </row>
    <row r="5" spans="1:8" ht="12.75">
      <c r="A5" s="43" t="s">
        <v>2</v>
      </c>
      <c r="B5" s="43"/>
      <c r="C5" s="43"/>
      <c r="D5" s="43"/>
      <c r="E5" s="43"/>
      <c r="F5" s="43"/>
      <c r="G5" s="43"/>
      <c r="H5" s="43"/>
    </row>
    <row r="6" spans="1:8" ht="20.25" customHeight="1">
      <c r="A6" s="1" t="s">
        <v>3</v>
      </c>
      <c r="B6" s="2"/>
      <c r="C6" s="3"/>
      <c r="D6" s="3"/>
      <c r="E6" s="3"/>
      <c r="F6" s="3"/>
      <c r="G6" s="3"/>
      <c r="H6" s="4"/>
    </row>
    <row r="7" spans="1:8" ht="18.75" customHeight="1">
      <c r="A7" s="44" t="s">
        <v>4</v>
      </c>
      <c r="B7" s="44"/>
      <c r="C7" s="44"/>
      <c r="D7" s="44"/>
      <c r="E7" s="44"/>
      <c r="F7" s="44"/>
      <c r="G7" s="44"/>
      <c r="H7" s="44"/>
    </row>
    <row r="8" spans="1:8" ht="19.5" customHeight="1">
      <c r="A8" s="45" t="s">
        <v>5</v>
      </c>
      <c r="B8" s="45"/>
      <c r="C8" s="45"/>
      <c r="D8" s="45"/>
      <c r="E8" s="45"/>
      <c r="F8" s="45"/>
      <c r="G8" s="45"/>
      <c r="H8" s="45"/>
    </row>
    <row r="9" spans="1:8" ht="21.75" customHeight="1">
      <c r="A9" s="46" t="s">
        <v>6</v>
      </c>
      <c r="B9" s="46"/>
      <c r="C9" s="5" t="s">
        <v>7</v>
      </c>
      <c r="D9" s="3"/>
      <c r="E9" s="6"/>
      <c r="F9" s="7"/>
      <c r="G9" s="8" t="s">
        <v>8</v>
      </c>
      <c r="H9" s="9"/>
    </row>
    <row r="10" spans="1:8" ht="12.75" customHeight="1">
      <c r="A10" s="46"/>
      <c r="B10" s="46"/>
      <c r="C10" s="47" t="s">
        <v>9</v>
      </c>
      <c r="D10" s="48" t="s">
        <v>10</v>
      </c>
      <c r="E10" s="10"/>
      <c r="F10" s="11"/>
      <c r="G10" s="49" t="s">
        <v>8</v>
      </c>
      <c r="H10" s="50">
        <v>2010</v>
      </c>
    </row>
    <row r="11" spans="1:8" ht="12.75">
      <c r="A11" s="46"/>
      <c r="B11" s="46"/>
      <c r="C11" s="47"/>
      <c r="D11" s="48"/>
      <c r="E11" s="10"/>
      <c r="F11" s="11"/>
      <c r="G11" s="49"/>
      <c r="H11" s="50"/>
    </row>
    <row r="12" spans="1:8" ht="17.25" customHeight="1">
      <c r="A12" s="51" t="s">
        <v>11</v>
      </c>
      <c r="B12" s="51"/>
      <c r="C12" s="51"/>
      <c r="D12" s="51"/>
      <c r="E12" s="51"/>
      <c r="F12" s="51"/>
      <c r="G12" s="51"/>
      <c r="H12" s="51"/>
    </row>
    <row r="13" spans="1:8" ht="12.75" customHeight="1">
      <c r="A13" s="52" t="s">
        <v>12</v>
      </c>
      <c r="B13" s="52" t="s">
        <v>13</v>
      </c>
      <c r="C13" s="53" t="s">
        <v>14</v>
      </c>
      <c r="D13" s="53"/>
      <c r="E13" s="53"/>
      <c r="F13" s="53" t="s">
        <v>15</v>
      </c>
      <c r="G13" s="53"/>
      <c r="H13" s="53"/>
    </row>
    <row r="14" spans="1:8" ht="12.75" customHeight="1">
      <c r="A14" s="52"/>
      <c r="B14" s="52"/>
      <c r="C14" s="52" t="s">
        <v>16</v>
      </c>
      <c r="D14" s="52" t="s">
        <v>17</v>
      </c>
      <c r="E14" s="52" t="s">
        <v>18</v>
      </c>
      <c r="F14" s="52" t="s">
        <v>16</v>
      </c>
      <c r="G14" s="52" t="s">
        <v>17</v>
      </c>
      <c r="H14" s="52" t="s">
        <v>18</v>
      </c>
    </row>
    <row r="15" spans="1:8" ht="25.5" customHeight="1">
      <c r="A15" s="52"/>
      <c r="B15" s="52"/>
      <c r="C15" s="52"/>
      <c r="D15" s="52"/>
      <c r="E15" s="52"/>
      <c r="F15" s="52"/>
      <c r="G15" s="52"/>
      <c r="H15" s="52"/>
    </row>
    <row r="16" spans="1:8" ht="12.75">
      <c r="A16" s="12">
        <v>1</v>
      </c>
      <c r="B16" s="13" t="s">
        <v>19</v>
      </c>
      <c r="C16" s="14">
        <f>+6124367-3694178</f>
        <v>2430189</v>
      </c>
      <c r="D16" s="14">
        <v>3694178</v>
      </c>
      <c r="E16" s="15">
        <f>+(C16-D16)/D16*100</f>
        <v>-34.21570373706952</v>
      </c>
      <c r="F16" s="16">
        <f>+7192440-4796030</f>
        <v>2396410</v>
      </c>
      <c r="G16" s="16">
        <v>4796030</v>
      </c>
      <c r="H16" s="15">
        <f>+(F16-G16)/G16*100</f>
        <v>-50.033465178491376</v>
      </c>
    </row>
    <row r="17" spans="1:8" ht="12.75">
      <c r="A17" s="17">
        <v>2</v>
      </c>
      <c r="B17" s="18" t="s">
        <v>20</v>
      </c>
      <c r="C17" s="19">
        <f>+148760-74382</f>
        <v>74378</v>
      </c>
      <c r="D17" s="19">
        <v>74382</v>
      </c>
      <c r="E17" s="15">
        <f>+(C17-D17)/D17*100</f>
        <v>-0.005377645129197924</v>
      </c>
      <c r="F17" s="20">
        <f>+204579-62533</f>
        <v>142046</v>
      </c>
      <c r="G17" s="20">
        <v>62533</v>
      </c>
      <c r="H17" s="15">
        <f>+(F17-G17)/G17*100</f>
        <v>127.15366286600675</v>
      </c>
    </row>
    <row r="18" spans="1:8" ht="12.75">
      <c r="A18" s="17">
        <v>3</v>
      </c>
      <c r="B18" s="18" t="s">
        <v>21</v>
      </c>
      <c r="C18" s="19">
        <f>+3082-1542</f>
        <v>1540</v>
      </c>
      <c r="D18" s="19">
        <v>1542</v>
      </c>
      <c r="E18" s="15">
        <f>+(C18-D18)/D18*100</f>
        <v>-0.12970168612191957</v>
      </c>
      <c r="F18" s="20">
        <f>+1963-423</f>
        <v>1540</v>
      </c>
      <c r="G18" s="20">
        <v>423</v>
      </c>
      <c r="H18" s="15">
        <f>+(F18-G18)/G18*100</f>
        <v>264.0661938534279</v>
      </c>
    </row>
    <row r="19" spans="1:8" ht="12.75">
      <c r="A19" s="17">
        <v>4</v>
      </c>
      <c r="B19" s="18" t="s">
        <v>22</v>
      </c>
      <c r="C19" s="19">
        <v>0</v>
      </c>
      <c r="D19" s="19">
        <v>0</v>
      </c>
      <c r="E19" s="15">
        <v>0</v>
      </c>
      <c r="F19" s="20">
        <v>1933</v>
      </c>
      <c r="G19" s="20">
        <v>0</v>
      </c>
      <c r="H19" s="15">
        <v>100</v>
      </c>
    </row>
    <row r="20" spans="1:8" ht="12.75">
      <c r="A20" s="17">
        <v>5</v>
      </c>
      <c r="B20" s="18" t="s">
        <v>23</v>
      </c>
      <c r="C20" s="19">
        <f>+48562-22960</f>
        <v>25602</v>
      </c>
      <c r="D20" s="19">
        <v>22960</v>
      </c>
      <c r="E20" s="15">
        <f>+(C20-D20)/D20*100</f>
        <v>11.506968641114982</v>
      </c>
      <c r="F20" s="20">
        <f>+49044-25067</f>
        <v>23977</v>
      </c>
      <c r="G20" s="20">
        <v>25067</v>
      </c>
      <c r="H20" s="15">
        <f>+(F20-G20)/G20*100</f>
        <v>-4.34834643156341</v>
      </c>
    </row>
    <row r="21" spans="1:8" ht="12.75">
      <c r="A21" s="17">
        <v>6</v>
      </c>
      <c r="B21" s="18" t="s">
        <v>24</v>
      </c>
      <c r="C21" s="19">
        <f>+139333-69389</f>
        <v>69944</v>
      </c>
      <c r="D21" s="19">
        <v>69389</v>
      </c>
      <c r="E21" s="15">
        <v>100</v>
      </c>
      <c r="F21" s="20">
        <f>+218692-119441</f>
        <v>99251</v>
      </c>
      <c r="G21" s="20">
        <v>119441</v>
      </c>
      <c r="H21" s="15">
        <v>0</v>
      </c>
    </row>
    <row r="22" spans="1:8" ht="12.75">
      <c r="A22" s="17">
        <v>7</v>
      </c>
      <c r="B22" s="18" t="s">
        <v>25</v>
      </c>
      <c r="C22" s="19">
        <f>+10809285-5883695</f>
        <v>4925590</v>
      </c>
      <c r="D22" s="19">
        <v>5883695</v>
      </c>
      <c r="E22" s="15">
        <f>+(C22-D22)/D22*100</f>
        <v>-16.28406978947753</v>
      </c>
      <c r="F22" s="20">
        <f>+11204792-4429621</f>
        <v>6775171</v>
      </c>
      <c r="G22" s="20">
        <v>4429621</v>
      </c>
      <c r="H22" s="15">
        <f>+(F22-G22)/G22*100</f>
        <v>52.95148275665119</v>
      </c>
    </row>
    <row r="23" spans="1:8" ht="12.75">
      <c r="A23" s="17">
        <v>8</v>
      </c>
      <c r="B23" s="18" t="s">
        <v>26</v>
      </c>
      <c r="C23" s="21">
        <f>+9856250-4892438</f>
        <v>4963812</v>
      </c>
      <c r="D23" s="22">
        <v>4892438</v>
      </c>
      <c r="E23" s="15">
        <f>+(C23-D23)/D23*100</f>
        <v>1.458863658568591</v>
      </c>
      <c r="F23" s="20">
        <f>+7145841-3066948</f>
        <v>4078893</v>
      </c>
      <c r="G23" s="20">
        <v>3066948</v>
      </c>
      <c r="H23" s="15">
        <f>+(F23-G23)/G23*100</f>
        <v>32.995179572656596</v>
      </c>
    </row>
    <row r="24" spans="1:8" ht="12.75">
      <c r="A24" s="17">
        <v>9</v>
      </c>
      <c r="B24" s="18" t="s">
        <v>27</v>
      </c>
      <c r="C24" s="21">
        <v>0</v>
      </c>
      <c r="D24" s="22">
        <v>0</v>
      </c>
      <c r="E24" s="15">
        <v>0</v>
      </c>
      <c r="F24" s="20">
        <v>19650</v>
      </c>
      <c r="G24" s="20">
        <v>0</v>
      </c>
      <c r="H24" s="15">
        <v>100</v>
      </c>
    </row>
    <row r="25" spans="1:8" ht="12.75">
      <c r="A25" s="17">
        <v>10</v>
      </c>
      <c r="B25" s="18" t="s">
        <v>28</v>
      </c>
      <c r="C25" s="19">
        <f>+12131283-3454204</f>
        <v>8677079</v>
      </c>
      <c r="D25" s="19">
        <v>3454204</v>
      </c>
      <c r="E25" s="15">
        <f aca="true" t="shared" si="0" ref="E25:E30">+(C25-D25)/D25*100</f>
        <v>151.20343210765782</v>
      </c>
      <c r="F25" s="20">
        <f>+3206915-27000</f>
        <v>3179915</v>
      </c>
      <c r="G25" s="20">
        <v>27000</v>
      </c>
      <c r="H25" s="15">
        <f aca="true" t="shared" si="1" ref="H25:H30">+(F25-G25)/G25*100</f>
        <v>11677.462962962964</v>
      </c>
    </row>
    <row r="26" spans="1:8" ht="12.75">
      <c r="A26" s="17">
        <v>11</v>
      </c>
      <c r="B26" s="18" t="s">
        <v>29</v>
      </c>
      <c r="C26" s="19">
        <f>+16500-8250</f>
        <v>8250</v>
      </c>
      <c r="D26" s="19">
        <v>8250</v>
      </c>
      <c r="E26" s="15">
        <f t="shared" si="0"/>
        <v>0</v>
      </c>
      <c r="F26" s="20">
        <f>+12118-4851</f>
        <v>7267</v>
      </c>
      <c r="G26" s="20">
        <v>4851</v>
      </c>
      <c r="H26" s="15">
        <f t="shared" si="1"/>
        <v>49.80416408987838</v>
      </c>
    </row>
    <row r="27" spans="1:8" ht="12.75">
      <c r="A27" s="17">
        <v>12</v>
      </c>
      <c r="B27" s="18" t="s">
        <v>30</v>
      </c>
      <c r="C27" s="19">
        <f>+360000-30000</f>
        <v>330000</v>
      </c>
      <c r="D27" s="19">
        <v>30000</v>
      </c>
      <c r="E27" s="15">
        <f t="shared" si="0"/>
        <v>1000</v>
      </c>
      <c r="F27" s="20">
        <f>+446785-29326</f>
        <v>417459</v>
      </c>
      <c r="G27" s="20">
        <v>29326</v>
      </c>
      <c r="H27" s="15">
        <f t="shared" si="1"/>
        <v>1323.511559708109</v>
      </c>
    </row>
    <row r="28" spans="1:8" ht="12.75">
      <c r="A28" s="17">
        <v>13</v>
      </c>
      <c r="B28" s="18" t="s">
        <v>31</v>
      </c>
      <c r="C28" s="19">
        <f>+642937-321468</f>
        <v>321469</v>
      </c>
      <c r="D28" s="19">
        <v>321468</v>
      </c>
      <c r="E28" s="15">
        <f t="shared" si="0"/>
        <v>0.00031107295282889745</v>
      </c>
      <c r="F28" s="20">
        <f>+901223-436900</f>
        <v>464323</v>
      </c>
      <c r="G28" s="20">
        <v>436900</v>
      </c>
      <c r="H28" s="15">
        <f t="shared" si="1"/>
        <v>6.27672236209659</v>
      </c>
    </row>
    <row r="29" spans="1:8" ht="12.75">
      <c r="A29" s="17">
        <v>14</v>
      </c>
      <c r="B29" s="18" t="s">
        <v>32</v>
      </c>
      <c r="C29" s="19">
        <f>+626445-337560</f>
        <v>288885</v>
      </c>
      <c r="D29" s="19">
        <v>337560</v>
      </c>
      <c r="E29" s="15">
        <f t="shared" si="0"/>
        <v>-14.419658727337362</v>
      </c>
      <c r="F29" s="20">
        <f>+(760468+355687+1707+1791+160+1810)-559743</f>
        <v>561880</v>
      </c>
      <c r="G29" s="20">
        <v>559743</v>
      </c>
      <c r="H29" s="15">
        <f t="shared" si="1"/>
        <v>0.3817823536873172</v>
      </c>
    </row>
    <row r="30" spans="1:8" ht="12.75">
      <c r="A30" s="17">
        <v>15</v>
      </c>
      <c r="B30" s="18" t="s">
        <v>33</v>
      </c>
      <c r="C30" s="19">
        <f>+61000-29731</f>
        <v>31269</v>
      </c>
      <c r="D30" s="19">
        <v>29731</v>
      </c>
      <c r="E30" s="15">
        <f t="shared" si="0"/>
        <v>5.173051696882043</v>
      </c>
      <c r="F30" s="20">
        <f>+42156-30983</f>
        <v>11173</v>
      </c>
      <c r="G30" s="20">
        <v>30983</v>
      </c>
      <c r="H30" s="15">
        <f t="shared" si="1"/>
        <v>-63.9382887389859</v>
      </c>
    </row>
    <row r="31" spans="1:8" ht="12.75">
      <c r="A31" s="17">
        <v>16</v>
      </c>
      <c r="B31" s="18" t="s">
        <v>34</v>
      </c>
      <c r="C31" s="19">
        <v>0</v>
      </c>
      <c r="D31" s="19">
        <v>0</v>
      </c>
      <c r="E31" s="15">
        <v>0</v>
      </c>
      <c r="F31" s="20">
        <v>0</v>
      </c>
      <c r="G31" s="20">
        <v>0</v>
      </c>
      <c r="H31" s="15">
        <v>0</v>
      </c>
    </row>
    <row r="32" spans="1:8" ht="12.75">
      <c r="A32" s="17">
        <v>17</v>
      </c>
      <c r="B32" s="18" t="s">
        <v>35</v>
      </c>
      <c r="C32" s="19">
        <f>+2814404-2814404</f>
        <v>0</v>
      </c>
      <c r="D32" s="19">
        <v>2814404</v>
      </c>
      <c r="E32" s="15">
        <v>0</v>
      </c>
      <c r="F32" s="20">
        <v>1864404</v>
      </c>
      <c r="G32" s="20">
        <v>0</v>
      </c>
      <c r="H32" s="15">
        <v>0</v>
      </c>
    </row>
    <row r="33" spans="1:8" ht="12.75">
      <c r="A33" s="17">
        <v>18</v>
      </c>
      <c r="B33" s="18" t="s">
        <v>36</v>
      </c>
      <c r="C33" s="19">
        <v>0</v>
      </c>
      <c r="D33" s="19">
        <v>0</v>
      </c>
      <c r="E33" s="15">
        <v>0</v>
      </c>
      <c r="F33" s="20">
        <v>0</v>
      </c>
      <c r="G33" s="20">
        <v>0</v>
      </c>
      <c r="H33" s="15">
        <v>0</v>
      </c>
    </row>
    <row r="34" spans="1:8" ht="12.75">
      <c r="A34" s="17">
        <v>19</v>
      </c>
      <c r="B34" s="18" t="s">
        <v>37</v>
      </c>
      <c r="C34" s="19">
        <f>+68353-37482</f>
        <v>30871</v>
      </c>
      <c r="D34" s="19">
        <v>37482</v>
      </c>
      <c r="E34" s="15">
        <f>+(C34-D34)/D34*100</f>
        <v>-17.637799477082332</v>
      </c>
      <c r="F34" s="20">
        <f>+102592-36126</f>
        <v>66466</v>
      </c>
      <c r="G34" s="20">
        <v>36126</v>
      </c>
      <c r="H34" s="15">
        <f>+(F34-G34)/G34*100</f>
        <v>83.98383435752643</v>
      </c>
    </row>
    <row r="35" spans="1:8" ht="12.75">
      <c r="A35" s="17">
        <v>20</v>
      </c>
      <c r="B35" s="18" t="s">
        <v>38</v>
      </c>
      <c r="C35" s="19">
        <v>0</v>
      </c>
      <c r="D35" s="19">
        <v>0</v>
      </c>
      <c r="E35" s="15">
        <v>0</v>
      </c>
      <c r="F35" s="20">
        <v>385907</v>
      </c>
      <c r="G35" s="20">
        <v>0</v>
      </c>
      <c r="H35" s="15">
        <v>100</v>
      </c>
    </row>
    <row r="36" spans="1:8" ht="12.75">
      <c r="A36" s="17">
        <v>21</v>
      </c>
      <c r="B36" s="18" t="s">
        <v>39</v>
      </c>
      <c r="C36" s="19">
        <v>1243192</v>
      </c>
      <c r="D36" s="19">
        <v>0</v>
      </c>
      <c r="E36" s="15">
        <v>100</v>
      </c>
      <c r="F36" s="20">
        <v>1243192</v>
      </c>
      <c r="G36" s="20">
        <v>0</v>
      </c>
      <c r="H36" s="15">
        <v>100</v>
      </c>
    </row>
    <row r="37" spans="1:8" ht="12.75">
      <c r="A37" s="17">
        <v>22</v>
      </c>
      <c r="B37" s="18" t="s">
        <v>40</v>
      </c>
      <c r="C37" s="19">
        <v>0</v>
      </c>
      <c r="D37" s="19">
        <v>0</v>
      </c>
      <c r="E37" s="15">
        <v>0</v>
      </c>
      <c r="F37" s="23">
        <v>3439704</v>
      </c>
      <c r="G37" s="23">
        <v>0</v>
      </c>
      <c r="H37" s="15">
        <v>100</v>
      </c>
    </row>
    <row r="38" spans="1:8" ht="12.75">
      <c r="A38" s="17"/>
      <c r="B38" s="18"/>
      <c r="C38" s="19"/>
      <c r="D38" s="19"/>
      <c r="E38" s="24"/>
      <c r="F38" s="23"/>
      <c r="G38" s="25"/>
      <c r="H38" s="15"/>
    </row>
    <row r="39" spans="1:8" ht="12.75">
      <c r="A39" s="26"/>
      <c r="B39" s="27"/>
      <c r="C39" s="28"/>
      <c r="D39" s="28"/>
      <c r="E39" s="24"/>
      <c r="F39" s="29"/>
      <c r="G39" s="30"/>
      <c r="H39" s="15"/>
    </row>
    <row r="40" spans="1:8" s="33" customFormat="1" ht="26.25" customHeight="1">
      <c r="A40" s="54" t="s">
        <v>41</v>
      </c>
      <c r="B40" s="54"/>
      <c r="C40" s="31">
        <f>SUM(C16:C39)</f>
        <v>23422070</v>
      </c>
      <c r="D40" s="31">
        <f>SUM(D16:D39)</f>
        <v>21671683</v>
      </c>
      <c r="E40" s="32">
        <f>+(C40-D40)/D40*100</f>
        <v>8.076839256092846</v>
      </c>
      <c r="F40" s="31">
        <f>SUM(F16:F39)</f>
        <v>25180561</v>
      </c>
      <c r="G40" s="31">
        <f>SUM(G16:G39)</f>
        <v>13624992</v>
      </c>
      <c r="H40" s="32">
        <f>+(F40-G40)/G40*100</f>
        <v>84.81156539394665</v>
      </c>
    </row>
    <row r="41" ht="12.75">
      <c r="A41" t="s">
        <v>42</v>
      </c>
    </row>
    <row r="42" spans="3:7" ht="12.75">
      <c r="C42" s="21"/>
      <c r="F42" s="21"/>
      <c r="G42" s="21"/>
    </row>
    <row r="43" spans="6:7" ht="12.75">
      <c r="F43" s="21"/>
      <c r="G43" s="21"/>
    </row>
    <row r="44" spans="1:7" ht="12.75">
      <c r="A44" t="s">
        <v>43</v>
      </c>
      <c r="F44" s="21"/>
      <c r="G44" s="21"/>
    </row>
    <row r="45" spans="1:7" ht="12.75">
      <c r="A45" t="s">
        <v>44</v>
      </c>
      <c r="F45" s="21"/>
      <c r="G45" s="21"/>
    </row>
    <row r="46" ht="12.75">
      <c r="A46" s="34"/>
    </row>
    <row r="47" spans="1:9" ht="15.75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36"/>
      <c r="B48" s="36"/>
      <c r="C48" s="36"/>
      <c r="D48" s="36"/>
      <c r="E48" s="36"/>
      <c r="F48" s="36"/>
      <c r="G48" s="36"/>
      <c r="H48" s="36"/>
      <c r="I48" s="36"/>
    </row>
    <row r="49" ht="12.75"/>
    <row r="50" ht="12.75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spans="1:14" s="38" customFormat="1" ht="15.75" hidden="1">
      <c r="A102"/>
      <c r="B102"/>
      <c r="C102"/>
      <c r="D102"/>
      <c r="E102"/>
      <c r="F102"/>
      <c r="G102"/>
      <c r="H102"/>
      <c r="I102"/>
      <c r="J102"/>
      <c r="K102" s="37"/>
      <c r="L102" s="37"/>
      <c r="M102" s="37"/>
      <c r="N102" s="37"/>
    </row>
    <row r="103" spans="1:14" s="38" customFormat="1" ht="12.75" hidden="1">
      <c r="A103"/>
      <c r="B103"/>
      <c r="C103"/>
      <c r="D103"/>
      <c r="E103"/>
      <c r="F103"/>
      <c r="G103"/>
      <c r="H103"/>
      <c r="I103"/>
      <c r="J103"/>
      <c r="K103" s="39"/>
      <c r="L103" s="39"/>
      <c r="M103" s="39"/>
      <c r="N103" s="39"/>
    </row>
    <row r="104" spans="1:15" s="38" customFormat="1" ht="12.75" hidden="1">
      <c r="A104"/>
      <c r="B104"/>
      <c r="C104"/>
      <c r="D104"/>
      <c r="E104"/>
      <c r="F104"/>
      <c r="G104"/>
      <c r="H104"/>
      <c r="I104"/>
      <c r="J104"/>
      <c r="K104" s="39"/>
      <c r="L104"/>
      <c r="M104"/>
      <c r="N104"/>
      <c r="O104"/>
    </row>
    <row r="105" spans="1:15" s="40" customFormat="1" ht="12.75" hidden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s="40" customFormat="1" ht="11.25" customHeight="1" hidden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s="40" customFormat="1" ht="12" customHeight="1" hidden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ht="12.75" hidden="1"/>
    <row r="109" ht="12.75" hidden="1"/>
    <row r="110" ht="12.75" hidden="1"/>
    <row r="111" spans="12:14" ht="12.75" hidden="1">
      <c r="L111" s="41"/>
      <c r="M111" s="41"/>
      <c r="N111" s="41"/>
    </row>
    <row r="112" spans="12:14" ht="12.75" hidden="1">
      <c r="L112" s="41"/>
      <c r="M112" s="41"/>
      <c r="N112" s="41"/>
    </row>
    <row r="113" spans="12:14" ht="12.75" hidden="1">
      <c r="L113" s="41"/>
      <c r="M113" s="41"/>
      <c r="N113" s="41"/>
    </row>
    <row r="114" spans="12:14" ht="12.75" hidden="1">
      <c r="L114" s="41"/>
      <c r="M114" s="41"/>
      <c r="N114" s="41"/>
    </row>
    <row r="115" spans="12:14" ht="12.75" hidden="1">
      <c r="L115" s="41"/>
      <c r="M115" s="41"/>
      <c r="N115" s="41"/>
    </row>
    <row r="116" spans="12:14" ht="12.75" hidden="1">
      <c r="L116" s="41"/>
      <c r="M116" s="41"/>
      <c r="N116" s="41"/>
    </row>
    <row r="117" spans="12:14" ht="12.75" hidden="1">
      <c r="L117" s="41"/>
      <c r="M117" s="41"/>
      <c r="N117" s="41"/>
    </row>
    <row r="118" spans="12:14" ht="12.75" hidden="1">
      <c r="L118" s="41"/>
      <c r="M118" s="41"/>
      <c r="N118" s="41"/>
    </row>
    <row r="119" spans="12:14" ht="12.75" hidden="1">
      <c r="L119" s="41"/>
      <c r="M119" s="41"/>
      <c r="N119" s="41"/>
    </row>
    <row r="120" spans="12:14" ht="12.75" hidden="1">
      <c r="L120" s="41"/>
      <c r="M120" s="41"/>
      <c r="N120" s="41"/>
    </row>
    <row r="121" spans="12:14" ht="12.75" hidden="1">
      <c r="L121" s="41"/>
      <c r="M121" s="41"/>
      <c r="N121" s="41"/>
    </row>
    <row r="122" spans="12:14" ht="12.75" hidden="1">
      <c r="L122" s="41"/>
      <c r="M122" s="41"/>
      <c r="N122" s="41"/>
    </row>
    <row r="123" spans="12:14" ht="12.75" hidden="1">
      <c r="L123" s="41"/>
      <c r="M123" s="41"/>
      <c r="N123" s="41"/>
    </row>
    <row r="124" spans="12:14" ht="12.75" hidden="1">
      <c r="L124" s="41"/>
      <c r="M124" s="41"/>
      <c r="N124" s="41"/>
    </row>
    <row r="125" spans="12:14" ht="12.75" hidden="1">
      <c r="L125" s="41"/>
      <c r="M125" s="41"/>
      <c r="N125" s="41"/>
    </row>
    <row r="126" spans="12:14" ht="12.75" hidden="1">
      <c r="L126" s="41"/>
      <c r="M126" s="41"/>
      <c r="N126" s="41"/>
    </row>
    <row r="127" spans="12:14" ht="12.75" hidden="1">
      <c r="L127" s="41"/>
      <c r="M127" s="41"/>
      <c r="N127" s="41"/>
    </row>
    <row r="128" spans="12:14" ht="12.75" hidden="1">
      <c r="L128" s="41"/>
      <c r="M128" s="41"/>
      <c r="N128" s="41"/>
    </row>
    <row r="129" spans="12:14" ht="12.75" hidden="1">
      <c r="L129" s="41"/>
      <c r="M129" s="41"/>
      <c r="N129" s="41"/>
    </row>
    <row r="130" spans="12:14" ht="12.75" hidden="1">
      <c r="L130" s="41"/>
      <c r="M130" s="41"/>
      <c r="N130" s="41"/>
    </row>
    <row r="131" spans="12:14" ht="12.75" hidden="1">
      <c r="L131" s="41"/>
      <c r="M131" s="41"/>
      <c r="N131" s="41"/>
    </row>
    <row r="132" spans="12:14" ht="12.75" hidden="1">
      <c r="L132" s="41"/>
      <c r="M132" s="41"/>
      <c r="N132" s="41"/>
    </row>
    <row r="133" spans="12:14" ht="12.75" hidden="1">
      <c r="L133" s="41"/>
      <c r="M133" s="41"/>
      <c r="N133" s="41"/>
    </row>
    <row r="134" spans="12:14" ht="12.75" hidden="1">
      <c r="L134" s="41"/>
      <c r="M134" s="41"/>
      <c r="N134" s="41"/>
    </row>
    <row r="135" spans="12:14" ht="12.75" hidden="1">
      <c r="L135" s="41"/>
      <c r="M135" s="41"/>
      <c r="N135" s="41"/>
    </row>
    <row r="136" spans="12:14" ht="12.75" hidden="1">
      <c r="L136" s="41"/>
      <c r="M136" s="41"/>
      <c r="N136" s="41"/>
    </row>
    <row r="137" spans="12:14" ht="12.75" hidden="1">
      <c r="L137" s="41"/>
      <c r="M137" s="41"/>
      <c r="N137" s="41"/>
    </row>
    <row r="138" spans="12:14" ht="12.75" hidden="1">
      <c r="L138" s="41"/>
      <c r="M138" s="41"/>
      <c r="N138" s="41"/>
    </row>
    <row r="139" spans="12:14" ht="12.75" hidden="1">
      <c r="L139" s="41"/>
      <c r="M139" s="41"/>
      <c r="N139" s="41"/>
    </row>
    <row r="140" spans="12:14" ht="12.75" hidden="1">
      <c r="L140" s="41"/>
      <c r="M140" s="41"/>
      <c r="N140" s="41"/>
    </row>
    <row r="141" spans="12:14" ht="12.75" hidden="1">
      <c r="L141" s="41"/>
      <c r="M141" s="41"/>
      <c r="N141" s="41"/>
    </row>
    <row r="142" spans="12:14" ht="12.75" hidden="1">
      <c r="L142" s="41"/>
      <c r="M142" s="41"/>
      <c r="N142" s="41"/>
    </row>
    <row r="143" spans="12:14" ht="12.75" hidden="1">
      <c r="L143" s="41"/>
      <c r="M143" s="41"/>
      <c r="N143" s="41"/>
    </row>
    <row r="144" spans="12:14" ht="12.75" hidden="1">
      <c r="L144" s="41"/>
      <c r="M144" s="41"/>
      <c r="N144" s="41"/>
    </row>
    <row r="145" spans="12:14" ht="12.75" hidden="1">
      <c r="L145" s="41"/>
      <c r="M145" s="41"/>
      <c r="N145" s="41"/>
    </row>
    <row r="146" spans="12:14" ht="12.75" hidden="1">
      <c r="L146" s="41"/>
      <c r="M146" s="41"/>
      <c r="N146" s="41"/>
    </row>
    <row r="147" spans="12:14" ht="12.75" hidden="1">
      <c r="L147" s="41"/>
      <c r="M147" s="41"/>
      <c r="N147" s="41"/>
    </row>
    <row r="148" spans="12:14" ht="12.75" hidden="1">
      <c r="L148" s="41"/>
      <c r="M148" s="41"/>
      <c r="N148" s="41"/>
    </row>
    <row r="149" spans="12:14" ht="12.75" hidden="1">
      <c r="L149" s="41"/>
      <c r="M149" s="41"/>
      <c r="N149" s="41"/>
    </row>
    <row r="150" spans="12:14" ht="12.75" hidden="1">
      <c r="L150" s="41"/>
      <c r="M150" s="41"/>
      <c r="N150" s="41"/>
    </row>
    <row r="151" spans="12:14" ht="12.75" hidden="1">
      <c r="L151" s="41"/>
      <c r="M151" s="41"/>
      <c r="N151" s="41"/>
    </row>
    <row r="152" spans="12:14" ht="12.75" hidden="1">
      <c r="L152" s="41"/>
      <c r="M152" s="41"/>
      <c r="N152" s="41"/>
    </row>
    <row r="153" spans="12:14" ht="12.75" hidden="1">
      <c r="L153" s="41"/>
      <c r="M153" s="41"/>
      <c r="N153" s="41"/>
    </row>
    <row r="154" spans="12:14" ht="12.75" hidden="1">
      <c r="L154" s="41"/>
      <c r="M154" s="41"/>
      <c r="N154" s="41"/>
    </row>
    <row r="155" spans="12:14" ht="12.75" hidden="1">
      <c r="L155" s="41"/>
      <c r="M155" s="41"/>
      <c r="N155" s="41"/>
    </row>
    <row r="156" spans="12:14" ht="12.75" hidden="1">
      <c r="L156" s="41"/>
      <c r="M156" s="41"/>
      <c r="N156" s="41"/>
    </row>
    <row r="157" spans="12:14" ht="12.75" hidden="1">
      <c r="L157" s="41"/>
      <c r="M157" s="41"/>
      <c r="N157" s="41"/>
    </row>
    <row r="158" spans="12:14" ht="12.75" hidden="1">
      <c r="L158" s="41"/>
      <c r="M158" s="41"/>
      <c r="N158" s="41"/>
    </row>
    <row r="159" spans="12:14" ht="12.75" hidden="1">
      <c r="L159" s="41"/>
      <c r="M159" s="41"/>
      <c r="N159" s="41"/>
    </row>
    <row r="160" spans="12:14" ht="12.75" hidden="1">
      <c r="L160" s="41"/>
      <c r="M160" s="41"/>
      <c r="N160" s="41"/>
    </row>
    <row r="161" spans="12:14" ht="12.75" hidden="1">
      <c r="L161" s="41"/>
      <c r="M161" s="41"/>
      <c r="N161" s="41"/>
    </row>
    <row r="162" spans="12:14" ht="12.75" hidden="1">
      <c r="L162" s="41"/>
      <c r="M162" s="41"/>
      <c r="N162" s="41"/>
    </row>
    <row r="163" spans="12:14" ht="12.75" hidden="1">
      <c r="L163" s="41"/>
      <c r="M163" s="41"/>
      <c r="N163" s="41"/>
    </row>
    <row r="164" spans="12:14" ht="12.75" hidden="1">
      <c r="L164" s="41"/>
      <c r="M164" s="41"/>
      <c r="N164" s="41"/>
    </row>
    <row r="165" spans="12:14" ht="12.75" hidden="1">
      <c r="L165" s="41"/>
      <c r="M165" s="41"/>
      <c r="N165" s="41"/>
    </row>
    <row r="166" spans="12:14" ht="12.75" hidden="1">
      <c r="L166" s="41"/>
      <c r="M166" s="41"/>
      <c r="N166" s="41"/>
    </row>
    <row r="167" spans="12:14" ht="12.75" hidden="1">
      <c r="L167" s="41"/>
      <c r="M167" s="41"/>
      <c r="N167" s="41"/>
    </row>
    <row r="168" spans="12:14" ht="12.75" hidden="1">
      <c r="L168" s="41"/>
      <c r="M168" s="41"/>
      <c r="N168" s="41"/>
    </row>
    <row r="169" spans="12:14" ht="12.75" hidden="1">
      <c r="L169" s="41"/>
      <c r="M169" s="41"/>
      <c r="N169" s="41"/>
    </row>
  </sheetData>
  <sheetProtection/>
  <mergeCells count="22">
    <mergeCell ref="H14:H15"/>
    <mergeCell ref="A40:B40"/>
    <mergeCell ref="A12:H12"/>
    <mergeCell ref="A13:A15"/>
    <mergeCell ref="B13:B15"/>
    <mergeCell ref="C13:E13"/>
    <mergeCell ref="F13:H13"/>
    <mergeCell ref="C14:C15"/>
    <mergeCell ref="D14:D15"/>
    <mergeCell ref="E14:E15"/>
    <mergeCell ref="F14:F15"/>
    <mergeCell ref="G14:G15"/>
    <mergeCell ref="A3:H3"/>
    <mergeCell ref="A4:H4"/>
    <mergeCell ref="A5:H5"/>
    <mergeCell ref="A7:H7"/>
    <mergeCell ref="A8:H8"/>
    <mergeCell ref="A9:B11"/>
    <mergeCell ref="C10:C11"/>
    <mergeCell ref="D10:D11"/>
    <mergeCell ref="G10:G11"/>
    <mergeCell ref="H10:H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modified xsi:type="dcterms:W3CDTF">2011-03-14T16:02:49Z</dcterms:modified>
  <cp:category/>
  <cp:version/>
  <cp:contentType/>
  <cp:contentStatus/>
</cp:coreProperties>
</file>